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iowainstitute-my.sharepoint.com/personal/sandy_wilson_icalliances_org/Documents/HMIS/CoCs/St. Louis City/Committees/City - Project Performance/FY2022 R&amp;R/"/>
    </mc:Choice>
  </mc:AlternateContent>
  <xr:revisionPtr revIDLastSave="154" documentId="8_{FC44B8A5-4B2D-4A97-87C0-7CA409AC8D57}" xr6:coauthVersionLast="47" xr6:coauthVersionMax="47" xr10:uidLastSave="{148C536F-4DBF-4E5F-B7D5-B549952A8953}"/>
  <workbookProtection workbookAlgorithmName="SHA-512" workbookHashValue="C25y2wrCaD8o0GG/ptCGqYwllfSMs4xsmSmum+mDqlRt3JxhBP3/T1+3/sbgbSEuPAaKBAHNCsFFGQre7wXfkw==" workbookSaltValue="vo091jqAuQ+tt0srb2tBmA==" workbookSpinCount="100000" lockStructure="1"/>
  <bookViews>
    <workbookView xWindow="-120" yWindow="-120" windowWidth="29040" windowHeight="15720" xr2:uid="{BE1CE5E9-64E6-4D26-B7E6-7FFF71E7D56E}"/>
  </bookViews>
  <sheets>
    <sheet name="Scoring Matrix" sheetId="1" r:id="rId1"/>
    <sheet name="Lookup" sheetId="3" r:id="rId2"/>
    <sheet name="Picklists" sheetId="2" state="hidden" r:id="rId3"/>
  </sheets>
  <definedNames>
    <definedName name="_C1Alt">Picklists!$K$2:$K$5</definedName>
    <definedName name="_C2Alt">Picklists!$L$2:$L$4</definedName>
    <definedName name="ApplicationType">Picklists!$I$2:$I$3</definedName>
    <definedName name="Committees">Picklists!$D$2:$D$12</definedName>
    <definedName name="D1Alt">Picklists!$M$2:$M$4</definedName>
    <definedName name="DQGrade">Picklists!$B$2:$B$6</definedName>
    <definedName name="E2Alt">Picklists!$N$2:$N$4</definedName>
    <definedName name="FindingsCount">Picklists!$G$2:$G$5</definedName>
    <definedName name="HousingType">Picklists!$F$2:$F$3</definedName>
    <definedName name="Likert">Picklists!$H$2:$H$8</definedName>
    <definedName name="NewHousingType">Picklists!$P$2:$P$5</definedName>
    <definedName name="NewProjType">Picklists!$O$2:$O$6</definedName>
    <definedName name="ParticipationType">Picklists!$C$2:$C$6</definedName>
    <definedName name="_xlnm.Print_Area" localSheetId="0">'Scoring Matrix'!$A$1:$Z$270</definedName>
    <definedName name="_xlnm.Print_Titles" localSheetId="1">Lookup!$A:$A</definedName>
    <definedName name="_xlnm.Print_Titles" localSheetId="0">'Scoring Matrix'!$7:$8</definedName>
    <definedName name="ProgramType">Picklists!$E$2:$E$4</definedName>
    <definedName name="Projects">Table2[Agency/Project Name]</definedName>
    <definedName name="YesNo">Picklists!$A$2:$A$3</definedName>
    <definedName name="YesNoNa">Picklists!$J$2:$J$4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29" i="1" l="1"/>
  <c r="N228" i="1"/>
  <c r="Q42" i="1"/>
  <c r="L231" i="1" l="1"/>
  <c r="L222" i="1"/>
  <c r="J222" i="1"/>
  <c r="Q161" i="1" l="1"/>
  <c r="J231" i="1" s="1"/>
  <c r="Q139" i="1"/>
  <c r="P229" i="1" s="1"/>
  <c r="M136" i="1"/>
  <c r="M138" i="1" s="1"/>
  <c r="M133" i="1"/>
  <c r="Q130" i="1"/>
  <c r="Q125" i="1"/>
  <c r="P228" i="1" s="1"/>
  <c r="Q121" i="1"/>
  <c r="Q62" i="1"/>
  <c r="L223" i="1" s="1"/>
  <c r="Q58" i="1"/>
  <c r="J223" i="1" s="1"/>
  <c r="N112" i="1" l="1"/>
  <c r="N111" i="1"/>
  <c r="N97" i="1"/>
  <c r="N96" i="1"/>
  <c r="N84" i="1"/>
  <c r="N83" i="1"/>
  <c r="N69" i="1"/>
  <c r="N68" i="1"/>
  <c r="T13" i="1"/>
  <c r="T12" i="1"/>
  <c r="T11" i="1"/>
  <c r="Q144" i="1"/>
  <c r="N98" i="1" l="1"/>
  <c r="Q95" i="1" s="1"/>
  <c r="N85" i="1"/>
  <c r="Q82" i="1" s="1"/>
  <c r="N70" i="1"/>
  <c r="Q67" i="1" s="1"/>
  <c r="N113" i="1"/>
  <c r="Q105" i="1" l="1"/>
  <c r="Q29" i="1"/>
  <c r="Q217" i="1"/>
  <c r="Q204" i="1"/>
  <c r="Q191" i="1"/>
  <c r="Q178" i="1"/>
  <c r="Q209" i="1"/>
  <c r="N235" i="1" s="1"/>
  <c r="Q196" i="1"/>
  <c r="N234" i="1" s="1"/>
  <c r="Q183" i="1"/>
  <c r="N233" i="1" s="1"/>
  <c r="Q170" i="1"/>
  <c r="N232" i="1" s="1"/>
  <c r="O236" i="1"/>
  <c r="J230" i="1"/>
  <c r="P234" i="1" l="1"/>
  <c r="P233" i="1"/>
  <c r="P235" i="1"/>
  <c r="P232" i="1"/>
  <c r="N236" i="1"/>
  <c r="Q116" i="1"/>
  <c r="L227" i="1" s="1"/>
  <c r="P227" i="1" s="1"/>
  <c r="Q90" i="1"/>
  <c r="B148" i="1"/>
  <c r="O227" i="1"/>
  <c r="B151" i="1"/>
  <c r="B150" i="1"/>
  <c r="B149" i="1"/>
  <c r="O221" i="1"/>
  <c r="O222" i="1"/>
  <c r="O223" i="1"/>
  <c r="O224" i="1"/>
  <c r="O225" i="1"/>
  <c r="O226" i="1"/>
  <c r="O230" i="1"/>
  <c r="O231" i="1"/>
  <c r="P231" i="1"/>
  <c r="L230" i="1"/>
  <c r="P230" i="1" s="1"/>
  <c r="L226" i="1"/>
  <c r="P226" i="1" s="1"/>
  <c r="P222" i="1"/>
  <c r="L221" i="1"/>
  <c r="P221" i="1" l="1"/>
  <c r="Q77" i="1"/>
  <c r="Q110" i="1"/>
  <c r="J227" i="1" s="1"/>
  <c r="J221" i="1" l="1"/>
  <c r="L225" i="1"/>
  <c r="P225" i="1" s="1"/>
  <c r="L224" i="1"/>
  <c r="P224" i="1" s="1"/>
  <c r="J224" i="1"/>
  <c r="J225" i="1"/>
  <c r="L236" i="1" l="1"/>
  <c r="P223" i="1"/>
  <c r="P236" i="1" s="1"/>
  <c r="N237" i="1" s="1"/>
  <c r="J226" i="1"/>
  <c r="J236" i="1" l="1"/>
  <c r="J237" i="1" s="1"/>
</calcChain>
</file>

<file path=xl/sharedStrings.xml><?xml version="1.0" encoding="utf-8"?>
<sst xmlns="http://schemas.openxmlformats.org/spreadsheetml/2006/main" count="953" uniqueCount="326">
  <si>
    <t>Color Key</t>
  </si>
  <si>
    <t>Information Pulled from Lookup Tab</t>
  </si>
  <si>
    <t>Reviewer Selects/Fills In Answer</t>
  </si>
  <si>
    <t>Result Calculated by Excel Workbook</t>
  </si>
  <si>
    <t>Application Details</t>
  </si>
  <si>
    <t>Application Type</t>
  </si>
  <si>
    <t>Program Type</t>
  </si>
  <si>
    <t>Housing Type (Primary)</t>
  </si>
  <si>
    <t>Youth Focus</t>
  </si>
  <si>
    <t>Agency's Chief Executive</t>
  </si>
  <si>
    <t>Project Lead/Manager/Director 1</t>
  </si>
  <si>
    <t>Name</t>
  </si>
  <si>
    <t>Title</t>
  </si>
  <si>
    <t>Phone</t>
  </si>
  <si>
    <t>Email</t>
  </si>
  <si>
    <t>Project Lead/Manager/Director 2</t>
  </si>
  <si>
    <t>Project Lead/Manager/Director 3</t>
  </si>
  <si>
    <t>A1. Submission Requirements</t>
  </si>
  <si>
    <t>Please indicate whether each submission requirement was met.</t>
  </si>
  <si>
    <t>Points</t>
  </si>
  <si>
    <t>Policies &amp; Procedures on Racial Equity attached</t>
  </si>
  <si>
    <t>Policies &amp; Procedures on Gender Equity attached</t>
  </si>
  <si>
    <t>Policies &amp; Procedures on Persons with Lived Experience attached</t>
  </si>
  <si>
    <t>Policies &amp; Procedures on Housing First attached</t>
  </si>
  <si>
    <t>Submission Deadline Met</t>
  </si>
  <si>
    <t>Scoring method</t>
  </si>
  <si>
    <t>out of</t>
  </si>
  <si>
    <t>All submission requirements met, 10pts | One or more requirements not met, 0pts</t>
  </si>
  <si>
    <t>B1. Vulnerable Populations</t>
  </si>
  <si>
    <t>Source: HMIS Data</t>
  </si>
  <si>
    <t>B2. Participation in Coordinated Entry</t>
  </si>
  <si>
    <t>C1. Successful Exits/Retention</t>
  </si>
  <si>
    <t>Successful Exits/Retention</t>
  </si>
  <si>
    <r>
      <rPr>
        <sz val="11"/>
        <color theme="1"/>
        <rFont val="Calibri"/>
        <family val="2"/>
      </rPr>
      <t>÷</t>
    </r>
    <r>
      <rPr>
        <sz val="15.95"/>
        <color theme="1"/>
        <rFont val="Calibri"/>
        <family val="2"/>
      </rPr>
      <t xml:space="preserve"> </t>
    </r>
    <r>
      <rPr>
        <sz val="11"/>
        <color theme="1"/>
        <rFont val="Calibri"/>
        <family val="2"/>
        <scheme val="minor"/>
      </rPr>
      <t>Total Exits/Retention</t>
    </r>
  </si>
  <si>
    <t>= Successful Exits/Retention Rate</t>
  </si>
  <si>
    <t>Youth-focused: 80-100%, 41pts  |  60-79.9%, 25pts  |  50-59.9%, 13pts  |  &lt;50%, 0pts</t>
  </si>
  <si>
    <t>PSH (no youth focus): 99.6-100%, 41pts  |  97.6-99.5%, 25pts  |  87.6-97.5%, 13pts  |  &lt;87.6%, 0pts</t>
  </si>
  <si>
    <t>RRH (no youth focus): 96.6-100%, 41pts  |  85.6-96.5%, 25pts  |  64.6-85.5%, 13pts  |  &lt;64.6%, 0pts</t>
  </si>
  <si>
    <t>Street (no youth focus): 64.7-100%, 41pts  |  60.4-64.6%, 35pts  |  56.2-60.3%, 13pts  |  &lt;56.2%, 0pts</t>
  </si>
  <si>
    <t>C2. Total Income Performance</t>
  </si>
  <si>
    <t>Adults with Increased Income at Annual/Exit</t>
  </si>
  <si>
    <r>
      <rPr>
        <sz val="11"/>
        <color theme="1"/>
        <rFont val="Calibri"/>
        <family val="2"/>
      </rPr>
      <t>÷ T</t>
    </r>
    <r>
      <rPr>
        <sz val="11"/>
        <color theme="1"/>
        <rFont val="Calibri"/>
        <family val="2"/>
        <scheme val="minor"/>
      </rPr>
      <t>otal Adults with Annual/Exit Records</t>
    </r>
  </si>
  <si>
    <t>= Income Performance Rate</t>
  </si>
  <si>
    <t>Youth-focused: 47-100%, 41pts | 23-46.9%, 30pts | 12-22.9%, 20pts | 7-11.9%, 11pts | &lt;7%, 0pts</t>
  </si>
  <si>
    <t>Non-youth: 67-100%, 41pts | 43-66.9%, 30pts | 32-42.9%, 20pts | 27-32.9%, 11pts | &lt;27%, 0pts</t>
  </si>
  <si>
    <t>C3. Grant Inventory Worksheet-Based Bed Utilization</t>
  </si>
  <si>
    <t>Source: HMIS Data, Grant Inventory Worksheet or comparable information</t>
  </si>
  <si>
    <t>Avg. Bed Nights Utilized</t>
  </si>
  <si>
    <t>÷ Avg. Bed Nights Available</t>
  </si>
  <si>
    <t>= Avg. Bed Utilization Rate</t>
  </si>
  <si>
    <t>Projects with mix of site &amp; tenant based will be based on whichever portion has more clients.</t>
  </si>
  <si>
    <r>
      <t xml:space="preserve">Site-based TH/PSH: </t>
    </r>
    <r>
      <rPr>
        <sz val="10"/>
        <rFont val="Calibri"/>
        <family val="2"/>
      </rPr>
      <t>≥</t>
    </r>
    <r>
      <rPr>
        <sz val="10"/>
        <rFont val="Calibri"/>
        <family val="2"/>
        <scheme val="minor"/>
      </rPr>
      <t>92.9%, 33pts | 92.8-90.4%, 25pts | 90.3-84.0%, 17pts | &lt;84.0%, 0pts</t>
    </r>
  </si>
  <si>
    <r>
      <t xml:space="preserve">Tenant-based PSH: </t>
    </r>
    <r>
      <rPr>
        <sz val="10"/>
        <color theme="1"/>
        <rFont val="Calibri"/>
        <family val="2"/>
      </rPr>
      <t>≥</t>
    </r>
    <r>
      <rPr>
        <sz val="10"/>
        <color theme="1"/>
        <rFont val="Calibri"/>
        <family val="2"/>
        <scheme val="minor"/>
      </rPr>
      <t>100%, 33pts | 94.6-99.9%, 25pts | 85.6-94.5%, 17pts | &lt;85.6%, 0pts</t>
    </r>
  </si>
  <si>
    <r>
      <t xml:space="preserve">Tenant-based RRH: </t>
    </r>
    <r>
      <rPr>
        <sz val="10"/>
        <color theme="1"/>
        <rFont val="Calibri"/>
        <family val="2"/>
      </rPr>
      <t>≥</t>
    </r>
    <r>
      <rPr>
        <sz val="10"/>
        <color theme="1"/>
        <rFont val="Calibri"/>
        <family val="2"/>
        <scheme val="minor"/>
      </rPr>
      <t>100%, 33pts | 69.6-99.9%, 25pts | 49.6-69.5%, 17pts | &lt;49.6%, 0pts</t>
    </r>
  </si>
  <si>
    <t>New projects: not applicable</t>
  </si>
  <si>
    <t>C4. Returns to Homelessness</t>
  </si>
  <si>
    <t>Total Returns to Homelessness</t>
  </si>
  <si>
    <r>
      <rPr>
        <sz val="11"/>
        <color theme="1"/>
        <rFont val="Calibri"/>
        <family val="2"/>
      </rPr>
      <t xml:space="preserve">÷ </t>
    </r>
    <r>
      <rPr>
        <sz val="11"/>
        <color theme="1"/>
        <rFont val="Calibri"/>
        <family val="2"/>
        <scheme val="minor"/>
      </rPr>
      <t>Exits to Permanent Housing (2 Years Prior)</t>
    </r>
  </si>
  <si>
    <t>= Returns to Homelessness Rate</t>
  </si>
  <si>
    <r>
      <t xml:space="preserve">0-10%, 10pts | 10.1-25%, 7pts | 25.1-40%, 4pts | 40.1-60%, 2pts | </t>
    </r>
    <r>
      <rPr>
        <sz val="10"/>
        <color theme="1"/>
        <rFont val="Calibri"/>
        <family val="2"/>
      </rPr>
      <t>≥</t>
    </r>
    <r>
      <rPr>
        <sz val="10"/>
        <color theme="1"/>
        <rFont val="Calibri"/>
        <family val="2"/>
        <scheme val="minor"/>
      </rPr>
      <t>60.1%, 0pts</t>
    </r>
  </si>
  <si>
    <t>Sources: Monitoring Entity, Grant Inventory Worksheet</t>
  </si>
  <si>
    <t>Sources: Grant Inventory Worksheet, HMIS Data, Monitoring Entity</t>
  </si>
  <si>
    <t>= Your Project Cost per Positive Outcome</t>
  </si>
  <si>
    <t>= Your Average Cost per Positive Outcome Percentage</t>
  </si>
  <si>
    <t>E1. CoC Involvement</t>
  </si>
  <si>
    <t>CoC General Membership Attendance Rate</t>
  </si>
  <si>
    <t>Program Decision Maker</t>
  </si>
  <si>
    <t>Committee</t>
  </si>
  <si>
    <t>Role</t>
  </si>
  <si>
    <t>+ 2 points if one (or more) decision makers are members of a committee</t>
  </si>
  <si>
    <t>+ 4 points if one (or more) decision makers are chair/vice chair/co-chair of a committee</t>
  </si>
  <si>
    <t>F1. Polices &amp; Procedures on Racial Equity</t>
  </si>
  <si>
    <r>
      <t>Reviewer Notes</t>
    </r>
    <r>
      <rPr>
        <sz val="11"/>
        <color theme="1"/>
        <rFont val="Calibri"/>
        <family val="2"/>
        <scheme val="minor"/>
      </rPr>
      <t xml:space="preserve"> (optional)</t>
    </r>
  </si>
  <si>
    <t>Source: Agency Policies and Procedures</t>
  </si>
  <si>
    <t xml:space="preserve">Applicant addresses how its organization addresses racial disparities affecting individuals and families experiencing homelessness. Efforts may reflect actions within project policies, procedures, processes, service delivery design, participant feedback or organizational leadership. </t>
  </si>
  <si>
    <t>Question score</t>
  </si>
  <si>
    <t>F2. Polices &amp; Procedures on Gender Equity</t>
  </si>
  <si>
    <t xml:space="preserve">Applicant addresses how its organization addresses gender disparities affecting individuals and families experiencing homelessness. Efforts may reflect actions within project policies, procedures, processes, service delivery design, participant feedback or organizational leadership. </t>
  </si>
  <si>
    <t>F3. Incorporation of Expertise of Persons with Lived Experience</t>
  </si>
  <si>
    <t>The applicant describes how the agency provides opportunities for persons with lived experience and current or former participants have input on program improvement, decision making, staffing, peer advisement or leadership.</t>
  </si>
  <si>
    <t>F4. Polices &amp; Procedures on Housing First</t>
  </si>
  <si>
    <t>Project description is consistent with Housing First approach (participant</t>
  </si>
  <si>
    <t>choice in services, eviction prevention and/or program termination policies</t>
  </si>
  <si>
    <t>reflect commitment to Housing First).</t>
  </si>
  <si>
    <t>Project has committed to accept persons with all barriers and prevent</t>
  </si>
  <si>
    <t xml:space="preserve">terminations by following a housing first approach. </t>
  </si>
  <si>
    <t>First question score plus 5 points if second question is "yes."</t>
  </si>
  <si>
    <t>Scoring Summary</t>
  </si>
  <si>
    <t>Calculated Score</t>
  </si>
  <si>
    <t>Reviewer Score</t>
  </si>
  <si>
    <t>Reviewer Information</t>
  </si>
  <si>
    <t>/</t>
  </si>
  <si>
    <t>C3. GIW-Based Bed Utilization</t>
  </si>
  <si>
    <r>
      <rPr>
        <b/>
        <sz val="11"/>
        <color theme="1"/>
        <rFont val="Calibri"/>
        <family val="2"/>
        <scheme val="minor"/>
      </rPr>
      <t>Note to Reviewer:</t>
    </r>
    <r>
      <rPr>
        <sz val="11"/>
        <color theme="1"/>
        <rFont val="Calibri"/>
        <family val="2"/>
        <scheme val="minor"/>
      </rPr>
      <t xml:space="preserve"> 
To mark a row as not applicable to the project and remove it from the score, insert a hyphen (-) in the blue cell. 
For any scores the reviewer modifies compared to the calculated score, an explanation should be left in the reviewer comments below. </t>
    </r>
  </si>
  <si>
    <t>F1. Policies &amp; Procedures on Racial Equity</t>
  </si>
  <si>
    <t>F2. Policies &amp; Procedures on Gender Equity</t>
  </si>
  <si>
    <t>F4. Policies &amp; Procedures on Housing First</t>
  </si>
  <si>
    <t>Final Score</t>
  </si>
  <si>
    <r>
      <rPr>
        <b/>
        <sz val="14"/>
        <color theme="1"/>
        <rFont val="Calibri"/>
        <family val="2"/>
        <scheme val="minor"/>
      </rPr>
      <t>Reviewer Comments</t>
    </r>
    <r>
      <rPr>
        <sz val="14"/>
        <color theme="1"/>
        <rFont val="Calibri"/>
        <family val="2"/>
        <scheme val="minor"/>
      </rPr>
      <t xml:space="preserve"> (if applicable)</t>
    </r>
  </si>
  <si>
    <t>Agency/Project Name</t>
  </si>
  <si>
    <t>_a. Grant Number</t>
  </si>
  <si>
    <t>_b. Current Contract Start Date</t>
  </si>
  <si>
    <t>_c. Prior Contract Start Date</t>
  </si>
  <si>
    <t>_d. Program Type</t>
  </si>
  <si>
    <t>_e. Housing Type (Primary)</t>
  </si>
  <si>
    <t>_f. Youth Focus</t>
  </si>
  <si>
    <t>B1a. Total Households Served</t>
  </si>
  <si>
    <t>B1b. Chronically Homeless Households</t>
  </si>
  <si>
    <t>B1c. Households with U.S. Military Veterans</t>
  </si>
  <si>
    <t>B1d. Youth-Headed Households</t>
  </si>
  <si>
    <t>B1e. Households with Families with Adults &amp; Children</t>
  </si>
  <si>
    <t>B1f. Households with DV Survivor(s)</t>
  </si>
  <si>
    <t>B1g. Households with Medically Fragile Individuals</t>
  </si>
  <si>
    <t>B1h. Mental Health Disorder (Long-term &amp; impairing) in Household</t>
  </si>
  <si>
    <t xml:space="preserve">B1j. Substance Use Disorder (Long-term &amp; impairing) in Household </t>
  </si>
  <si>
    <t>B1k. Developmental Disability</t>
  </si>
  <si>
    <t>B2a. Total HH Entries with C.E. Referral</t>
  </si>
  <si>
    <t xml:space="preserve">B2b. Total HH Entries </t>
  </si>
  <si>
    <t>C1a/D2b. Successful Exits/Retention</t>
  </si>
  <si>
    <t>C1b. Total Exits/Retention</t>
  </si>
  <si>
    <t>C2a. Adults with Increased Income at Annual/Exit</t>
  </si>
  <si>
    <t>C2b. Total Adults with Annual/Exit Records</t>
  </si>
  <si>
    <t>C3a. Bed Nights Utilized</t>
  </si>
  <si>
    <t>C3b. Bed Nights Available</t>
  </si>
  <si>
    <t>C4a. Total Returns to Homelessness</t>
  </si>
  <si>
    <t>C4b. Exits to Permanent Housing</t>
  </si>
  <si>
    <t>D1a. Unspent/Returned Funding</t>
  </si>
  <si>
    <t>D1b/D2a. Total CoC Award</t>
  </si>
  <si>
    <t>D2c. Number of Deceased Clients</t>
  </si>
  <si>
    <t>D2d. Average Cost per Project Outcome</t>
  </si>
  <si>
    <t>E1a. CoC General Membership Attendance Rate</t>
  </si>
  <si>
    <t>E2a. HMIS Data Quality Letter Grade</t>
  </si>
  <si>
    <t>E3a. HMIS Data Timeliness 0-1 Days</t>
  </si>
  <si>
    <t>E3b. HMIS Data Timeliness All Entries</t>
  </si>
  <si>
    <t>E4a. Provider Risk Score</t>
  </si>
  <si>
    <t>E5a. Number of findings 2 years ago unresolved within 30 days</t>
  </si>
  <si>
    <t>E5b. Number of findings most recent year unresolved within 30 days</t>
  </si>
  <si>
    <t>E5c. Were there any repeat findings (whether resolved or not)?</t>
  </si>
  <si>
    <t>T1a. Number of BIPOC exits to PH/retain</t>
  </si>
  <si>
    <t>T1b. Number of BIPOC Exits</t>
  </si>
  <si>
    <t>T1c. Number of non-BIPOC exits to PH/retain</t>
  </si>
  <si>
    <t>T1d. Number of non-BIPOC exits</t>
  </si>
  <si>
    <t>T2a. Number of exits to PH without income or subsidy</t>
  </si>
  <si>
    <t>T2b. Number of exits to PH</t>
  </si>
  <si>
    <t>T3a. Count clients with housing move-in</t>
  </si>
  <si>
    <t>T3b. Average days between referral and housing move-in</t>
  </si>
  <si>
    <t>T4a. Count clients with project start</t>
  </si>
  <si>
    <t>T4a. Average days between referral and project start</t>
  </si>
  <si>
    <t>Federal</t>
  </si>
  <si>
    <t>Center for Women in Transition, Inc. - HESG-CV Rapid Rehousing(1593)</t>
  </si>
  <si>
    <t>-</t>
  </si>
  <si>
    <t>Rapid Rehousing</t>
  </si>
  <si>
    <t>Tenant-Based</t>
  </si>
  <si>
    <t>No</t>
  </si>
  <si>
    <t>B</t>
  </si>
  <si>
    <t>ESG</t>
  </si>
  <si>
    <t>Covenant House Missouri - CoC/RHY Transitional Living Program(37)</t>
  </si>
  <si>
    <t>MO0108L7E012113</t>
  </si>
  <si>
    <t>Transitional Housing</t>
  </si>
  <si>
    <t>Site-Based</t>
  </si>
  <si>
    <t>Yes</t>
  </si>
  <si>
    <t>A</t>
  </si>
  <si>
    <t>CoC</t>
  </si>
  <si>
    <t>Depaul USA, Inc. - CoC Project MORE PSH(40)</t>
  </si>
  <si>
    <t>MO0114L7E012113</t>
  </si>
  <si>
    <t>Permanent Supportive Housing</t>
  </si>
  <si>
    <t>Depaul USA, Inc. - CoC Project PLUS PSH(41)</t>
  </si>
  <si>
    <t>MO0006L7E012111</t>
  </si>
  <si>
    <t>Depaul USA, Inc. - CoC St. Lazare PSH(762)</t>
  </si>
  <si>
    <t>MO0230L7E012105</t>
  </si>
  <si>
    <t>DMH - CoC SCL St. Louis City (QOPC) PSH(277/279)</t>
  </si>
  <si>
    <t>MO0017L7E012013</t>
  </si>
  <si>
    <t>DMH - CoC SCQ St. Louis City (SPC) PSH(273/275)</t>
  </si>
  <si>
    <t>MO0173L7E012009</t>
  </si>
  <si>
    <t>DMH - CoC SCS St. Louis City (QOPC) PSH(278/1125)</t>
  </si>
  <si>
    <t>MO0016L7E012013</t>
  </si>
  <si>
    <t>DMH - CoC SCY St. Louis City (SPC) PSH(274)</t>
  </si>
  <si>
    <t>MO0018L7E012114</t>
  </si>
  <si>
    <t>DMH - CoC SZP St. Louis City (GHF) PSH(283/1127)</t>
  </si>
  <si>
    <t>MO0157L7E012105</t>
  </si>
  <si>
    <t>DMH - CoC SZS St. Louis City BEACH Chronic (QOPC) PSH(280)</t>
  </si>
  <si>
    <t>MO0176L7E012005</t>
  </si>
  <si>
    <t>DOORWAYS - AHTF/ARPA/CoC Cooper House/Maryland PSH(42)</t>
  </si>
  <si>
    <t>MO0011L7E012114</t>
  </si>
  <si>
    <t>DOORWAYS - AHTF/CoC Delmar PSH(43)</t>
  </si>
  <si>
    <t>MO0111L7E012113</t>
  </si>
  <si>
    <t>DOORWAYS - AHTF/CoC Jumpstart PSH(45)</t>
  </si>
  <si>
    <t>MO0112L7E012113</t>
  </si>
  <si>
    <t>DOORWAYS - HESG Rapid Rehousing (St. Louis City)(1747)</t>
  </si>
  <si>
    <t>Employment Connection - HESG-CV Rapid Rehousing (St. Louis City)(1561)</t>
  </si>
  <si>
    <t>Employment Connection - MESG/AHTF Rapid Rehousing (St. Louis City)(94)</t>
  </si>
  <si>
    <t>Employment Connection - MESG-CV Rapid Rehousing (St. Louis City)(1558)</t>
  </si>
  <si>
    <t>Epworth - MESG Street Outreach (St. Louis City)(571)</t>
  </si>
  <si>
    <t>Street Outreach</t>
  </si>
  <si>
    <t>Gateway 180 - CoC Rapid Rehousing (St. Louis City)(548)</t>
  </si>
  <si>
    <t>CoC-Old</t>
  </si>
  <si>
    <t>Gateway 180 - HESG Rapid Rehousing(1846)</t>
  </si>
  <si>
    <t>Gateway 180 - HESG-CV Rapid Rehousing(1575)</t>
  </si>
  <si>
    <t>GHF - CoC Housing for the Future of Families PSH(1496)</t>
  </si>
  <si>
    <t>MO0107L7E012113</t>
  </si>
  <si>
    <t>GHF - HESG-CV Bridge to Home RRH(1617)</t>
  </si>
  <si>
    <t>Horizon Housing - CoC Horizon West PSH(1019)</t>
  </si>
  <si>
    <t>MO0303L7E012102</t>
  </si>
  <si>
    <t>Horizon Housing - CoC Permanent Supportive Housing(113)</t>
  </si>
  <si>
    <t>MO0250L7E012104</t>
  </si>
  <si>
    <t>Salvation Army St. Louis - HESG-CV Rapid Rehousing(1580)</t>
  </si>
  <si>
    <t>St. Louis City DHS - HESG-CV Street Outreach(781)</t>
  </si>
  <si>
    <t>St. Patrick Center - CoC Home Again RRH(532)</t>
  </si>
  <si>
    <t>MO0217L7E012106</t>
  </si>
  <si>
    <t>St. Patrick Center - CoC Home Now RRH(1448)</t>
  </si>
  <si>
    <t>MO0267L7E012103</t>
  </si>
  <si>
    <t>St. Patrick Center - CoC/AHTF Rosati CCT PSH(131/1113)</t>
  </si>
  <si>
    <t>MO0135L7E012112</t>
  </si>
  <si>
    <t>St. Patrick Center - CoC/AHTF/ARPA Project LIVE PSH(129)</t>
  </si>
  <si>
    <t>MO0218L7E012106</t>
  </si>
  <si>
    <t>St. Patrick Center - CoC/AHTF/ARPA Project Protect PSH(130)</t>
  </si>
  <si>
    <t>MO0113L7E012113</t>
  </si>
  <si>
    <t>St. Patrick Center - HESG New Start RRH(1791)</t>
  </si>
  <si>
    <t>St. Patrick Center - HESG-CV Fresh Start RRH(1584)</t>
  </si>
  <si>
    <t>St. Patrick Center - HESG-CV Mobile Showers SO(1586)</t>
  </si>
  <si>
    <t>St. Patrick Center - HESG-CV/MESG/AHTF Street Outreach(1547)</t>
  </si>
  <si>
    <t>Urban League - HESG-CV Rapid Rehousing(1581)</t>
  </si>
  <si>
    <t>Youth In Need - CoC Rapid Rehousing (St. Louis City)(1209)</t>
  </si>
  <si>
    <t>MO0269L7E012103</t>
  </si>
  <si>
    <t>YWCA Metro St. Louis - CoC Permanent Supportive Housing(621)</t>
  </si>
  <si>
    <t>YWCA Metro St. Louis - CoC Rapid ReHousing(1178)</t>
  </si>
  <si>
    <t>MO0268L7E012103</t>
  </si>
  <si>
    <t>YesNo</t>
  </si>
  <si>
    <t>DQGrade</t>
  </si>
  <si>
    <t>ParticipationType</t>
  </si>
  <si>
    <t>Committees</t>
  </si>
  <si>
    <t>ProgramType</t>
  </si>
  <si>
    <t>HousingType</t>
  </si>
  <si>
    <t>FindingsCount</t>
  </si>
  <si>
    <t>Likert</t>
  </si>
  <si>
    <t>ApplicationType</t>
  </si>
  <si>
    <t>Member</t>
  </si>
  <si>
    <t>Advocacy</t>
  </si>
  <si>
    <t>- Not applicable</t>
  </si>
  <si>
    <t>Renewal of Current Project</t>
  </si>
  <si>
    <t>Chair</t>
  </si>
  <si>
    <t>CoC Board</t>
  </si>
  <si>
    <t>0 - No information provided</t>
  </si>
  <si>
    <t>New Project at Current Agency</t>
  </si>
  <si>
    <t>Co-Chair</t>
  </si>
  <si>
    <t>Consumer Council</t>
  </si>
  <si>
    <t>1 - Strongly disagree</t>
  </si>
  <si>
    <t>C</t>
  </si>
  <si>
    <t>Vice Chair</t>
  </si>
  <si>
    <t>Coordinated Entry</t>
  </si>
  <si>
    <t>3+</t>
  </si>
  <si>
    <t>2 - Disagree</t>
  </si>
  <si>
    <t>F</t>
  </si>
  <si>
    <t>Governance/Membership</t>
  </si>
  <si>
    <t>3 - Neither</t>
  </si>
  <si>
    <t>HMIS</t>
  </si>
  <si>
    <t>4 - Agree</t>
  </si>
  <si>
    <t>Program Performance</t>
  </si>
  <si>
    <t>5 - Strongly agree</t>
  </si>
  <si>
    <t>Regional Planning (SLARCH)</t>
  </si>
  <si>
    <t>Service Delivery</t>
  </si>
  <si>
    <t>System Performance</t>
  </si>
  <si>
    <t>Other (specify in narrative)</t>
  </si>
  <si>
    <r>
      <t xml:space="preserve">4 points if general membership attendance rate is </t>
    </r>
    <r>
      <rPr>
        <strike/>
        <sz val="10"/>
        <color theme="1"/>
        <rFont val="Calibri"/>
        <family val="2"/>
      </rPr>
      <t>≥</t>
    </r>
    <r>
      <rPr>
        <strike/>
        <sz val="10"/>
        <color theme="1"/>
        <rFont val="Calibri"/>
        <family val="2"/>
        <scheme val="minor"/>
      </rPr>
      <t>74.6%</t>
    </r>
  </si>
  <si>
    <r>
      <t xml:space="preserve">Source: </t>
    </r>
    <r>
      <rPr>
        <strike/>
        <sz val="10"/>
        <color theme="1"/>
        <rFont val="Calibri"/>
        <family val="2"/>
        <scheme val="minor"/>
      </rPr>
      <t>CoC Membership Committee,</t>
    </r>
    <r>
      <rPr>
        <sz val="10"/>
        <color theme="1"/>
        <rFont val="Calibri"/>
        <family val="2"/>
        <scheme val="minor"/>
      </rPr>
      <t xml:space="preserve"> Agency Records</t>
    </r>
  </si>
  <si>
    <t>0</t>
  </si>
  <si>
    <t>Secretary</t>
  </si>
  <si>
    <t>Will the agency participate in coordinated entry?</t>
  </si>
  <si>
    <t>D1. Reasonable Project Budget</t>
  </si>
  <si>
    <t>New Project Budget is reasonable for project type and description.</t>
  </si>
  <si>
    <t>D2. Project Cost Reasonable</t>
  </si>
  <si>
    <t>Total Budget (eSNAPS 6E. 8. Total Assistance)</t>
  </si>
  <si>
    <t>÷ Total Beds (eSNAPS 4B.2.b)</t>
  </si>
  <si>
    <t>Cost Per Bed is reasonable?</t>
  </si>
  <si>
    <t>Total Budget (eSNAPS 6E. 8. Total Assistance</t>
  </si>
  <si>
    <t>÷ Total Persons to be Served (eSNAPS 5A)</t>
  </si>
  <si>
    <t>Cost Per Person is reasonable?</t>
  </si>
  <si>
    <t>E2. Improvement of Gap</t>
  </si>
  <si>
    <t>Will the proposed new project improve a gap in the St. Louis Homeless Response System?</t>
  </si>
  <si>
    <t>yes, 43pts | partially, 21pts  |  no, 0pts</t>
  </si>
  <si>
    <t>YesNoNa</t>
  </si>
  <si>
    <t>C1Alt</t>
  </si>
  <si>
    <t>C2Alt</t>
  </si>
  <si>
    <t>D1Alt</t>
  </si>
  <si>
    <t>E2Alt</t>
  </si>
  <si>
    <t>NewProjType</t>
  </si>
  <si>
    <t>NewHousingType</t>
  </si>
  <si>
    <t>0 - No demonstration of performance metric capacity.</t>
  </si>
  <si>
    <t>0 - No examples of data or performance measurement.</t>
  </si>
  <si>
    <t>0 - Budget is not reasonable OR project budget is well out of scope for CoC Program grant use or funds available.</t>
  </si>
  <si>
    <t>0 - No</t>
  </si>
  <si>
    <t>Permanent Supportive Housing (PH-PSH)</t>
  </si>
  <si>
    <t>Site-Based (aka Single Site or Clustered Site)</t>
  </si>
  <si>
    <t>25 - Limited performance metric capacity or plan.</t>
  </si>
  <si>
    <t>25 - Some examples of data or performance measurement.</t>
  </si>
  <si>
    <t>25 - Budget is partly reasonable OR project budget and within scope for CoC Program grant use or funds available.</t>
  </si>
  <si>
    <t>21 - Partially</t>
  </si>
  <si>
    <t>Rapid Rehousing (PH-RRH)</t>
  </si>
  <si>
    <t>Tenant-Based (aka Scattered Site)</t>
  </si>
  <si>
    <t>50 - Good performance metric capacity or plan.</t>
  </si>
  <si>
    <t xml:space="preserve">50 - Good examples of data or performance measurement. </t>
  </si>
  <si>
    <t>35 - Budget is wholly reasonable and within scope for CoC Program grant use and funds available.</t>
  </si>
  <si>
    <t>43 - Yes</t>
  </si>
  <si>
    <t>Joint Transitional Housing/Rapid Rehousing (TH-RRH)</t>
  </si>
  <si>
    <t>Mixed (both Site &amp; Tenant-based)</t>
  </si>
  <si>
    <t xml:space="preserve">75 - Strong performance metric capacity or plan. </t>
  </si>
  <si>
    <t>DV Bonus: Rapid Rehousing (PH-RRH)</t>
  </si>
  <si>
    <t>- (Not Applicable)</t>
  </si>
  <si>
    <t>DV Bonus: Joint Transitional/Rapid Rehousing (TH-RRH)</t>
  </si>
  <si>
    <t>Collaborative Applicant Selects/Fills In Answer</t>
  </si>
  <si>
    <t>Comparison Project Information</t>
  </si>
  <si>
    <t>New Project Information</t>
  </si>
  <si>
    <t>Housing Type</t>
  </si>
  <si>
    <t>New Project with Comparable HMIS Data</t>
  </si>
  <si>
    <t>Comparison Project Name</t>
  </si>
  <si>
    <t>New Project Name</t>
  </si>
  <si>
    <t>Chronically Homeless Households</t>
  </si>
  <si>
    <t>Households with U.S. Military Veterans</t>
  </si>
  <si>
    <t>Youth-Headed Households</t>
  </si>
  <si>
    <t>Households with Families with Adults &amp; Children</t>
  </si>
  <si>
    <t>Households with DV Survivor(s)</t>
  </si>
  <si>
    <t>Households with Medically Fragile Individuals</t>
  </si>
  <si>
    <t>Mental Health Disorder (Long-term &amp; impairing) in HH</t>
  </si>
  <si>
    <t>Substance Use Disorder (Long-term &amp; impairing) in HH</t>
  </si>
  <si>
    <t>Developmental Disability in Household</t>
  </si>
  <si>
    <t>3 points for each "Yes"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</si>
</sst>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i/>
      <sz val="9"/>
      <color theme="1"/>
      <name val="Calibri"/>
      <family val="2"/>
      <scheme val="minor"/>
    </font>
    <font>
      <sz val="14"/>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8"/>
      <name val="Calibri"/>
      <family val="2"/>
      <scheme val="minor"/>
    </font>
    <font>
      <sz val="11"/>
      <color theme="1"/>
      <name val="Calibri"/>
      <family val="2"/>
    </font>
    <font>
      <sz val="15.95"/>
      <color theme="1"/>
      <name val="Calibri"/>
      <family val="2"/>
    </font>
    <font>
      <i/>
      <sz val="10"/>
      <color theme="1"/>
      <name val="Calibri"/>
      <family val="2"/>
      <scheme val="minor"/>
    </font>
    <font>
      <b/>
      <sz val="16"/>
      <name val="Calibri"/>
      <family val="2"/>
      <scheme val="minor"/>
    </font>
    <font>
      <sz val="10"/>
      <name val="Calibri"/>
      <family val="2"/>
      <scheme val="minor"/>
    </font>
    <font>
      <sz val="10"/>
      <name val="Calibri"/>
      <family val="2"/>
    </font>
    <font>
      <sz val="10"/>
      <color theme="1"/>
      <name val="Calibri"/>
      <family val="2"/>
    </font>
    <font>
      <sz val="10"/>
      <color rgb="FF000000"/>
      <name val="Arial"/>
      <family val="2"/>
    </font>
    <font>
      <i/>
      <sz val="11"/>
      <color theme="1"/>
      <name val="Calibri"/>
      <family val="2"/>
      <scheme val="minor"/>
    </font>
    <font>
      <strike/>
      <sz val="10"/>
      <color theme="1"/>
      <name val="Calibri"/>
      <family val="2"/>
      <scheme val="minor"/>
    </font>
    <font>
      <strike/>
      <sz val="10"/>
      <color theme="1"/>
      <name val="Calibri"/>
      <family val="2"/>
    </font>
    <font>
      <strike/>
      <sz val="11"/>
      <color theme="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0.499984740745262"/>
        <bgColor indexed="64"/>
      </patternFill>
    </fill>
  </fills>
  <borders count="8">
    <border>
      <left/>
      <right/>
      <top/>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style="thin">
        <color theme="0" tint="-0.499984740745262"/>
      </top>
      <bottom style="double">
        <color theme="0" tint="-0.499984740745262"/>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8" fillId="0" borderId="0"/>
  </cellStyleXfs>
  <cellXfs count="175">
    <xf numFmtId="0" fontId="0" fillId="0" borderId="0" xfId="0"/>
    <xf numFmtId="0" fontId="2" fillId="0" borderId="0" xfId="0" applyFont="1"/>
    <xf numFmtId="0" fontId="0" fillId="0" borderId="0" xfId="0" applyAlignment="1">
      <alignment horizontal="left"/>
    </xf>
    <xf numFmtId="0" fontId="3" fillId="0" borderId="0" xfId="0" applyFont="1"/>
    <xf numFmtId="0" fontId="7" fillId="0" borderId="0" xfId="0" applyFont="1"/>
    <xf numFmtId="0" fontId="0" fillId="4" borderId="0" xfId="0" applyFill="1"/>
    <xf numFmtId="0" fontId="8" fillId="4" borderId="3" xfId="0" applyFont="1" applyFill="1" applyBorder="1"/>
    <xf numFmtId="0" fontId="8" fillId="4" borderId="0" xfId="0" applyFont="1" applyFill="1"/>
    <xf numFmtId="0" fontId="0" fillId="4" borderId="3" xfId="0" applyFill="1" applyBorder="1" applyAlignment="1">
      <alignment horizontal="center"/>
    </xf>
    <xf numFmtId="0" fontId="0" fillId="4" borderId="1" xfId="0" applyFill="1" applyBorder="1" applyAlignment="1">
      <alignment horizontal="center"/>
    </xf>
    <xf numFmtId="0" fontId="8" fillId="4" borderId="3" xfId="0" quotePrefix="1" applyFont="1" applyFill="1" applyBorder="1"/>
    <xf numFmtId="0" fontId="4" fillId="4" borderId="0" xfId="0" applyFont="1" applyFill="1" applyAlignment="1">
      <alignment horizontal="center" vertical="center"/>
    </xf>
    <xf numFmtId="0" fontId="3" fillId="4" borderId="0" xfId="0" applyFont="1" applyFill="1" applyAlignment="1">
      <alignment horizontal="left"/>
    </xf>
    <xf numFmtId="164" fontId="0" fillId="4" borderId="0" xfId="2" applyNumberFormat="1" applyFont="1" applyFill="1" applyBorder="1" applyProtection="1"/>
    <xf numFmtId="0" fontId="0" fillId="4" borderId="3" xfId="1" applyNumberFormat="1" applyFont="1" applyFill="1" applyBorder="1" applyAlignment="1" applyProtection="1">
      <alignment horizontal="left"/>
    </xf>
    <xf numFmtId="0" fontId="0" fillId="4" borderId="3" xfId="1" applyNumberFormat="1" applyFont="1" applyFill="1" applyBorder="1" applyAlignment="1" applyProtection="1">
      <alignment horizontal="center"/>
    </xf>
    <xf numFmtId="44" fontId="0" fillId="4" borderId="3" xfId="1" quotePrefix="1" applyFont="1" applyFill="1" applyBorder="1" applyAlignment="1" applyProtection="1">
      <alignment horizontal="center"/>
    </xf>
    <xf numFmtId="0" fontId="0" fillId="4" borderId="3" xfId="1" quotePrefix="1" applyNumberFormat="1" applyFont="1" applyFill="1" applyBorder="1" applyAlignment="1" applyProtection="1">
      <alignment horizontal="center"/>
    </xf>
    <xf numFmtId="2" fontId="0" fillId="4" borderId="3" xfId="1" applyNumberFormat="1" applyFont="1" applyFill="1" applyBorder="1" applyAlignment="1" applyProtection="1">
      <alignment horizontal="center"/>
    </xf>
    <xf numFmtId="0" fontId="4" fillId="4" borderId="0" xfId="0" applyFont="1" applyFill="1" applyAlignment="1">
      <alignment vertical="center"/>
    </xf>
    <xf numFmtId="0" fontId="3" fillId="4" borderId="2" xfId="0" applyFont="1" applyFill="1" applyBorder="1"/>
    <xf numFmtId="0" fontId="3" fillId="4" borderId="2" xfId="0" applyFont="1" applyFill="1" applyBorder="1" applyAlignment="1">
      <alignment horizontal="center"/>
    </xf>
    <xf numFmtId="0" fontId="0" fillId="4" borderId="1" xfId="0" applyFill="1" applyBorder="1"/>
    <xf numFmtId="0" fontId="0" fillId="0" borderId="0" xfId="0" applyAlignment="1">
      <alignment horizontal="left" wrapText="1"/>
    </xf>
    <xf numFmtId="0" fontId="0" fillId="6" borderId="0" xfId="0" applyFill="1" applyAlignment="1">
      <alignment horizontal="left" wrapText="1"/>
    </xf>
    <xf numFmtId="0" fontId="7" fillId="4" borderId="0" xfId="0" applyFont="1" applyFill="1"/>
    <xf numFmtId="0" fontId="0" fillId="5" borderId="3" xfId="0" applyFill="1" applyBorder="1" applyAlignment="1" applyProtection="1">
      <alignment horizontal="center"/>
      <protection locked="0"/>
    </xf>
    <xf numFmtId="0" fontId="0" fillId="5" borderId="1" xfId="0" applyFill="1" applyBorder="1" applyAlignment="1" applyProtection="1">
      <alignment horizontal="center"/>
      <protection locked="0"/>
    </xf>
    <xf numFmtId="0" fontId="0" fillId="4" borderId="0" xfId="0" applyFill="1" applyAlignment="1">
      <alignment horizontal="left" wrapText="1"/>
    </xf>
    <xf numFmtId="0" fontId="0" fillId="4" borderId="7" xfId="0" applyFill="1" applyBorder="1" applyAlignment="1">
      <alignment horizontal="center"/>
    </xf>
    <xf numFmtId="0" fontId="2" fillId="4" borderId="0" xfId="0" applyFont="1" applyFill="1"/>
    <xf numFmtId="164" fontId="2" fillId="4" borderId="0" xfId="2" applyNumberFormat="1" applyFont="1" applyFill="1" applyBorder="1" applyAlignment="1" applyProtection="1">
      <alignment horizontal="center"/>
    </xf>
    <xf numFmtId="0" fontId="4" fillId="4" borderId="0" xfId="0" applyFont="1" applyFill="1"/>
    <xf numFmtId="0" fontId="3" fillId="4" borderId="0" xfId="0" applyFont="1" applyFill="1"/>
    <xf numFmtId="0" fontId="6" fillId="4" borderId="2" xfId="0" applyFont="1" applyFill="1" applyBorder="1"/>
    <xf numFmtId="0" fontId="3" fillId="4" borderId="3" xfId="0" applyFont="1" applyFill="1" applyBorder="1"/>
    <xf numFmtId="0" fontId="2" fillId="7" borderId="0" xfId="0" applyFont="1" applyFill="1" applyAlignment="1">
      <alignment horizontal="center"/>
    </xf>
    <xf numFmtId="0" fontId="2" fillId="7" borderId="0" xfId="0" quotePrefix="1" applyFont="1" applyFill="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0" xfId="0" quotePrefix="1"/>
    <xf numFmtId="0" fontId="8" fillId="4" borderId="0" xfId="0" applyFont="1" applyFill="1" applyAlignment="1">
      <alignment horizontal="left"/>
    </xf>
    <xf numFmtId="0" fontId="2" fillId="4" borderId="3" xfId="0" applyFont="1" applyFill="1" applyBorder="1" applyAlignment="1">
      <alignment horizontal="center" vertical="center"/>
    </xf>
    <xf numFmtId="0" fontId="0" fillId="4" borderId="3" xfId="0" applyFill="1" applyBorder="1"/>
    <xf numFmtId="164" fontId="0" fillId="4" borderId="0" xfId="2" applyNumberFormat="1" applyFont="1" applyFill="1" applyBorder="1" applyAlignment="1" applyProtection="1">
      <alignment horizontal="center"/>
    </xf>
    <xf numFmtId="0" fontId="15" fillId="4" borderId="0" xfId="0" applyFont="1" applyFill="1"/>
    <xf numFmtId="0" fontId="0" fillId="4" borderId="2" xfId="0" applyFill="1" applyBorder="1"/>
    <xf numFmtId="0" fontId="7" fillId="4" borderId="3" xfId="0" applyFont="1" applyFill="1" applyBorder="1"/>
    <xf numFmtId="44" fontId="0" fillId="0" borderId="0" xfId="1" applyFont="1"/>
    <xf numFmtId="0" fontId="0" fillId="6" borderId="0" xfId="1" applyNumberFormat="1" applyFont="1" applyFill="1" applyAlignment="1">
      <alignment horizontal="left" wrapText="1"/>
    </xf>
    <xf numFmtId="0" fontId="19" fillId="0" borderId="0" xfId="0" applyFont="1"/>
    <xf numFmtId="0" fontId="0" fillId="4" borderId="4" xfId="0" applyFill="1" applyBorder="1"/>
    <xf numFmtId="0" fontId="0" fillId="0" borderId="4" xfId="0" applyBorder="1"/>
    <xf numFmtId="0" fontId="8" fillId="4" borderId="1" xfId="0" applyFont="1" applyFill="1" applyBorder="1" applyAlignment="1">
      <alignment horizontal="left" vertical="top" wrapText="1"/>
    </xf>
    <xf numFmtId="0" fontId="19" fillId="0" borderId="0" xfId="0" applyFont="1" applyAlignment="1">
      <alignment horizontal="right"/>
    </xf>
    <xf numFmtId="0" fontId="0" fillId="0" borderId="0" xfId="0" applyAlignment="1">
      <alignment horizontal="right"/>
    </xf>
    <xf numFmtId="164" fontId="0" fillId="0" borderId="0" xfId="0" applyNumberFormat="1"/>
    <xf numFmtId="0" fontId="19" fillId="0" borderId="0" xfId="0" quotePrefix="1" applyFont="1" applyAlignment="1">
      <alignment horizontal="right"/>
    </xf>
    <xf numFmtId="44" fontId="19" fillId="0" borderId="0" xfId="1" quotePrefix="1" applyFont="1" applyAlignment="1">
      <alignment horizontal="right"/>
    </xf>
    <xf numFmtId="44" fontId="19" fillId="0" borderId="0" xfId="0" quotePrefix="1" applyNumberFormat="1" applyFont="1" applyAlignment="1">
      <alignment horizontal="right"/>
    </xf>
    <xf numFmtId="44" fontId="0" fillId="0" borderId="0" xfId="1" applyFont="1" applyAlignment="1">
      <alignment horizontal="right"/>
    </xf>
    <xf numFmtId="44" fontId="0" fillId="0" borderId="0" xfId="0" applyNumberFormat="1" applyAlignment="1">
      <alignment horizontal="right"/>
    </xf>
    <xf numFmtId="0" fontId="0" fillId="0" borderId="0" xfId="0" quotePrefix="1" applyAlignment="1">
      <alignment horizontal="right"/>
    </xf>
    <xf numFmtId="14" fontId="0" fillId="0" borderId="0" xfId="0" applyNumberFormat="1" applyAlignment="1">
      <alignment horizontal="right"/>
    </xf>
    <xf numFmtId="14" fontId="19" fillId="0" borderId="0" xfId="0" applyNumberFormat="1" applyFont="1" applyAlignment="1">
      <alignment horizontal="right"/>
    </xf>
    <xf numFmtId="0" fontId="19" fillId="0" borderId="0" xfId="0" applyFont="1" applyAlignment="1">
      <alignment horizontal="left"/>
    </xf>
    <xf numFmtId="0" fontId="0" fillId="0" borderId="0" xfId="0" applyFont="1" applyAlignment="1">
      <alignment horizontal="right"/>
    </xf>
    <xf numFmtId="0" fontId="0" fillId="2" borderId="1" xfId="0" applyFill="1" applyBorder="1" applyAlignment="1" applyProtection="1">
      <alignment horizontal="left"/>
    </xf>
    <xf numFmtId="0" fontId="2" fillId="4" borderId="3" xfId="0" applyFont="1" applyFill="1" applyBorder="1" applyAlignment="1">
      <alignment horizontal="center" vertical="center"/>
    </xf>
    <xf numFmtId="0" fontId="0" fillId="4" borderId="0" xfId="0" applyFill="1" applyAlignment="1">
      <alignment wrapText="1"/>
    </xf>
    <xf numFmtId="0" fontId="0" fillId="4" borderId="0" xfId="0" applyFill="1" applyAlignment="1">
      <alignment vertical="top" wrapText="1"/>
    </xf>
    <xf numFmtId="0" fontId="8" fillId="4" borderId="0" xfId="0" applyFont="1" applyFill="1" applyAlignment="1">
      <alignment horizontal="left"/>
    </xf>
    <xf numFmtId="0" fontId="0" fillId="4" borderId="3" xfId="0" applyFill="1" applyBorder="1"/>
    <xf numFmtId="0" fontId="8" fillId="4" borderId="0" xfId="0" applyFont="1" applyFill="1"/>
    <xf numFmtId="0" fontId="8" fillId="4" borderId="0" xfId="0" quotePrefix="1" applyFont="1" applyFill="1"/>
    <xf numFmtId="0" fontId="0" fillId="4" borderId="4" xfId="0" applyFill="1" applyBorder="1" applyAlignment="1">
      <alignment wrapText="1"/>
    </xf>
    <xf numFmtId="0" fontId="0" fillId="4" borderId="0" xfId="0" applyFill="1" applyAlignment="1">
      <alignment vertical="center" wrapText="1"/>
    </xf>
    <xf numFmtId="0" fontId="0" fillId="4" borderId="0" xfId="0" applyFill="1" applyBorder="1" applyAlignment="1">
      <alignment wrapText="1"/>
    </xf>
    <xf numFmtId="0" fontId="0" fillId="4" borderId="0" xfId="0" applyFill="1" applyBorder="1" applyAlignment="1">
      <alignment horizontal="center"/>
    </xf>
    <xf numFmtId="0" fontId="9" fillId="4" borderId="0" xfId="0" applyFont="1" applyFill="1" applyAlignment="1"/>
    <xf numFmtId="0" fontId="8" fillId="4" borderId="0" xfId="0" applyFont="1" applyFill="1" applyAlignment="1"/>
    <xf numFmtId="0" fontId="4" fillId="7" borderId="0" xfId="0" applyFont="1" applyFill="1" applyAlignment="1" applyProtection="1">
      <alignment horizontal="center" vertical="center"/>
    </xf>
    <xf numFmtId="0" fontId="0" fillId="4" borderId="1" xfId="0" applyFill="1" applyBorder="1" applyAlignment="1"/>
    <xf numFmtId="0" fontId="0" fillId="2" borderId="1" xfId="0" applyFill="1" applyBorder="1" applyAlignment="1" applyProtection="1">
      <alignment horizontal="left"/>
      <protection locked="0"/>
    </xf>
    <xf numFmtId="0" fontId="4" fillId="7" borderId="0" xfId="0" applyFont="1" applyFill="1" applyAlignment="1">
      <alignment horizontal="center" vertical="center"/>
    </xf>
    <xf numFmtId="0" fontId="0" fillId="4" borderId="4" xfId="0" applyFill="1" applyBorder="1"/>
    <xf numFmtId="0" fontId="0" fillId="4" borderId="5" xfId="0" applyFill="1" applyBorder="1"/>
    <xf numFmtId="0" fontId="0" fillId="4" borderId="5" xfId="0" applyFill="1" applyBorder="1" applyAlignment="1">
      <alignment wrapText="1"/>
    </xf>
    <xf numFmtId="44" fontId="0" fillId="7" borderId="5" xfId="1" applyFont="1" applyFill="1" applyBorder="1" applyAlignment="1" applyProtection="1">
      <alignment horizontal="center"/>
    </xf>
    <xf numFmtId="0" fontId="5" fillId="4" borderId="0" xfId="0" applyFont="1" applyFill="1" applyAlignment="1">
      <alignment horizontal="center" vertical="center"/>
    </xf>
    <xf numFmtId="0" fontId="0" fillId="4" borderId="5" xfId="1" quotePrefix="1" applyNumberFormat="1" applyFont="1" applyFill="1" applyBorder="1" applyAlignment="1" applyProtection="1">
      <alignment horizontal="left"/>
    </xf>
    <xf numFmtId="164" fontId="0" fillId="5" borderId="5" xfId="2" applyNumberFormat="1" applyFont="1" applyFill="1" applyBorder="1" applyAlignment="1" applyProtection="1">
      <alignment horizontal="center"/>
      <protection locked="0"/>
    </xf>
    <xf numFmtId="0" fontId="2" fillId="4" borderId="3" xfId="0" applyFont="1" applyFill="1" applyBorder="1" applyAlignment="1">
      <alignment horizontal="center" vertical="center"/>
    </xf>
    <xf numFmtId="0" fontId="3" fillId="4" borderId="2" xfId="0" applyFont="1" applyFill="1" applyBorder="1" applyAlignment="1">
      <alignment horizontal="left"/>
    </xf>
    <xf numFmtId="0" fontId="2" fillId="0" borderId="2" xfId="0" applyFont="1" applyBorder="1" applyAlignment="1">
      <alignment horizontal="left" vertical="center"/>
    </xf>
    <xf numFmtId="0" fontId="2" fillId="4" borderId="2" xfId="0" applyFont="1" applyFill="1" applyBorder="1" applyAlignment="1">
      <alignment horizontal="center"/>
    </xf>
    <xf numFmtId="0" fontId="8" fillId="5" borderId="0" xfId="0" applyFont="1" applyFill="1" applyAlignment="1" applyProtection="1">
      <alignment horizontal="left" vertical="top" wrapText="1"/>
      <protection locked="0"/>
    </xf>
    <xf numFmtId="0" fontId="8" fillId="5" borderId="3" xfId="0" applyFont="1" applyFill="1" applyBorder="1" applyAlignment="1" applyProtection="1">
      <alignment horizontal="left" vertical="top" wrapText="1"/>
      <protection locked="0"/>
    </xf>
    <xf numFmtId="0" fontId="0" fillId="4" borderId="0" xfId="0" applyFill="1" applyAlignment="1">
      <alignment vertical="center" wrapText="1"/>
    </xf>
    <xf numFmtId="0" fontId="0" fillId="4" borderId="3" xfId="0" applyFill="1" applyBorder="1" applyAlignment="1">
      <alignment vertical="center" wrapText="1"/>
    </xf>
    <xf numFmtId="0" fontId="9" fillId="4" borderId="0" xfId="0" applyFont="1" applyFill="1"/>
    <xf numFmtId="0" fontId="8" fillId="4" borderId="0" xfId="0" applyFont="1" applyFill="1"/>
    <xf numFmtId="0" fontId="0" fillId="4" borderId="4" xfId="1" applyNumberFormat="1" applyFont="1" applyFill="1" applyBorder="1" applyAlignment="1" applyProtection="1">
      <alignment horizontal="left"/>
    </xf>
    <xf numFmtId="44" fontId="0" fillId="2" borderId="4" xfId="1" applyFont="1" applyFill="1" applyBorder="1" applyAlignment="1" applyProtection="1">
      <alignment horizontal="center"/>
      <protection locked="0"/>
    </xf>
    <xf numFmtId="0" fontId="11" fillId="4" borderId="5" xfId="0" applyFont="1" applyFill="1" applyBorder="1"/>
    <xf numFmtId="1" fontId="0" fillId="2" borderId="5" xfId="1" applyNumberFormat="1" applyFont="1" applyFill="1" applyBorder="1" applyAlignment="1" applyProtection="1">
      <alignment horizontal="center"/>
      <protection locked="0"/>
    </xf>
    <xf numFmtId="44" fontId="0" fillId="5" borderId="5" xfId="1" applyFont="1" applyFill="1" applyBorder="1" applyAlignment="1" applyProtection="1">
      <alignment horizontal="center"/>
      <protection locked="0"/>
    </xf>
    <xf numFmtId="0" fontId="0" fillId="4" borderId="6" xfId="1" quotePrefix="1" applyNumberFormat="1" applyFont="1" applyFill="1" applyBorder="1" applyAlignment="1" applyProtection="1">
      <alignment horizontal="left"/>
    </xf>
    <xf numFmtId="44" fontId="0" fillId="4" borderId="6" xfId="1" applyFont="1" applyFill="1" applyBorder="1" applyAlignment="1" applyProtection="1">
      <alignment horizontal="center"/>
    </xf>
    <xf numFmtId="0" fontId="0" fillId="4" borderId="4" xfId="1" quotePrefix="1" applyNumberFormat="1" applyFont="1" applyFill="1" applyBorder="1" applyAlignment="1" applyProtection="1">
      <alignment horizontal="left"/>
    </xf>
    <xf numFmtId="44" fontId="0" fillId="7" borderId="4" xfId="1" applyFont="1" applyFill="1" applyBorder="1" applyAlignment="1" applyProtection="1">
      <alignment horizontal="center"/>
    </xf>
    <xf numFmtId="0" fontId="0" fillId="4" borderId="5" xfId="1" applyNumberFormat="1" applyFont="1" applyFill="1" applyBorder="1" applyAlignment="1" applyProtection="1">
      <alignment horizontal="left"/>
    </xf>
    <xf numFmtId="44" fontId="0" fillId="2" borderId="5" xfId="1" applyFont="1" applyFill="1" applyBorder="1" applyAlignment="1" applyProtection="1">
      <alignment horizontal="center"/>
      <protection locked="0"/>
    </xf>
    <xf numFmtId="0" fontId="0" fillId="4" borderId="3" xfId="0" quotePrefix="1" applyFill="1" applyBorder="1"/>
    <xf numFmtId="164" fontId="0" fillId="2" borderId="3" xfId="2" applyNumberFormat="1" applyFont="1" applyFill="1" applyBorder="1" applyAlignment="1" applyProtection="1">
      <alignment horizontal="center"/>
      <protection locked="0"/>
    </xf>
    <xf numFmtId="0" fontId="8" fillId="4" borderId="0" xfId="0" quotePrefix="1" applyFont="1" applyFill="1"/>
    <xf numFmtId="0" fontId="2" fillId="4" borderId="6" xfId="0" applyFont="1" applyFill="1" applyBorder="1" applyAlignment="1">
      <alignment horizontal="center"/>
    </xf>
    <xf numFmtId="0" fontId="2" fillId="4" borderId="4" xfId="0" applyFont="1" applyFill="1" applyBorder="1" applyAlignment="1">
      <alignment horizontal="center" vertical="center"/>
    </xf>
    <xf numFmtId="0" fontId="8" fillId="4" borderId="0" xfId="0" quotePrefix="1" applyFont="1" applyFill="1" applyAlignment="1"/>
    <xf numFmtId="0" fontId="0" fillId="4" borderId="3" xfId="0" applyFill="1" applyBorder="1" applyAlignment="1"/>
    <xf numFmtId="0" fontId="0" fillId="4" borderId="0" xfId="0" applyFill="1" applyAlignment="1">
      <alignment wrapText="1"/>
    </xf>
    <xf numFmtId="0" fontId="0" fillId="3" borderId="1" xfId="0" applyFill="1" applyBorder="1" applyAlignment="1">
      <alignment horizontal="center"/>
    </xf>
    <xf numFmtId="0" fontId="0" fillId="7" borderId="1" xfId="0" applyFill="1" applyBorder="1" applyAlignment="1">
      <alignment horizontal="center"/>
    </xf>
    <xf numFmtId="0" fontId="0" fillId="2" borderId="1" xfId="0" applyFill="1" applyBorder="1" applyAlignment="1">
      <alignment horizontal="center"/>
    </xf>
    <xf numFmtId="0" fontId="0" fillId="5" borderId="1" xfId="0" applyFill="1" applyBorder="1" applyAlignment="1">
      <alignment horizontal="center"/>
    </xf>
    <xf numFmtId="0" fontId="0" fillId="0" borderId="1" xfId="0" applyBorder="1" applyAlignment="1"/>
    <xf numFmtId="0" fontId="2" fillId="2" borderId="1" xfId="0" applyFont="1" applyFill="1" applyBorder="1" applyAlignment="1" applyProtection="1">
      <alignment horizontal="left"/>
      <protection locked="0"/>
    </xf>
    <xf numFmtId="0" fontId="7" fillId="4" borderId="3" xfId="0" applyFont="1" applyFill="1" applyBorder="1" applyAlignment="1"/>
    <xf numFmtId="0" fontId="0" fillId="4" borderId="0" xfId="0" applyFill="1" applyAlignment="1">
      <alignment horizontal="left" wrapText="1"/>
    </xf>
    <xf numFmtId="0" fontId="0" fillId="5" borderId="3" xfId="0" applyFill="1" applyBorder="1" applyAlignment="1" applyProtection="1">
      <alignment horizontal="center"/>
      <protection locked="0"/>
    </xf>
    <xf numFmtId="0" fontId="22" fillId="8" borderId="3" xfId="0" applyFont="1" applyFill="1" applyBorder="1" applyAlignment="1"/>
    <xf numFmtId="0" fontId="2" fillId="2" borderId="1" xfId="0" applyFont="1" applyFill="1" applyBorder="1" applyAlignment="1" applyProtection="1">
      <protection locked="0"/>
    </xf>
    <xf numFmtId="164" fontId="0" fillId="2" borderId="1" xfId="2" applyNumberFormat="1" applyFont="1" applyFill="1" applyBorder="1" applyAlignment="1" applyProtection="1">
      <alignment horizontal="center"/>
      <protection locked="0"/>
    </xf>
    <xf numFmtId="0" fontId="0" fillId="4" borderId="0" xfId="0" applyFill="1" applyAlignment="1">
      <alignment vertical="top" wrapText="1"/>
    </xf>
    <xf numFmtId="0" fontId="0" fillId="0" borderId="0" xfId="0" applyAlignment="1"/>
    <xf numFmtId="0" fontId="0" fillId="4" borderId="3" xfId="0" quotePrefix="1" applyFill="1" applyBorder="1" applyAlignment="1"/>
    <xf numFmtId="0" fontId="0" fillId="2" borderId="1" xfId="0" applyFill="1" applyBorder="1" applyAlignment="1" applyProtection="1">
      <alignment horizontal="center"/>
      <protection locked="0"/>
    </xf>
    <xf numFmtId="0" fontId="0" fillId="4" borderId="0" xfId="0" applyFill="1" applyAlignment="1"/>
    <xf numFmtId="0" fontId="0" fillId="2" borderId="3" xfId="0" applyFill="1" applyBorder="1" applyAlignment="1" applyProtection="1">
      <alignment horizontal="center"/>
      <protection locked="0"/>
    </xf>
    <xf numFmtId="0" fontId="20" fillId="8" borderId="0" xfId="0" quotePrefix="1" applyFont="1" applyFill="1" applyAlignment="1"/>
    <xf numFmtId="0" fontId="8" fillId="4" borderId="0" xfId="0" applyFont="1" applyFill="1" applyAlignment="1">
      <alignment horizontal="left"/>
    </xf>
    <xf numFmtId="164" fontId="0" fillId="4" borderId="0" xfId="2" applyNumberFormat="1" applyFont="1" applyFill="1" applyBorder="1" applyAlignment="1" applyProtection="1">
      <alignment horizontal="center"/>
    </xf>
    <xf numFmtId="0" fontId="2" fillId="4" borderId="0" xfId="0" applyFont="1" applyFill="1" applyAlignment="1"/>
    <xf numFmtId="0" fontId="4" fillId="7" borderId="0" xfId="0" applyFont="1" applyFill="1" applyAlignment="1">
      <alignment horizontal="center" vertical="center" wrapText="1"/>
    </xf>
    <xf numFmtId="0" fontId="2" fillId="4" borderId="0" xfId="0" applyFont="1" applyFill="1" applyAlignment="1">
      <alignment horizontal="center"/>
    </xf>
    <xf numFmtId="0" fontId="0" fillId="4" borderId="2" xfId="0" applyFill="1" applyBorder="1" applyAlignment="1"/>
    <xf numFmtId="164" fontId="0" fillId="7" borderId="3" xfId="2" applyNumberFormat="1" applyFont="1" applyFill="1" applyBorder="1" applyAlignment="1" applyProtection="1">
      <alignment horizontal="center"/>
    </xf>
    <xf numFmtId="0" fontId="0" fillId="5" borderId="0" xfId="0" applyFill="1" applyAlignment="1" applyProtection="1">
      <alignment horizontal="left" wrapText="1"/>
      <protection locked="0"/>
    </xf>
    <xf numFmtId="0" fontId="0" fillId="5" borderId="4" xfId="0" applyFill="1" applyBorder="1" applyAlignment="1" applyProtection="1">
      <alignment horizontal="left" wrapText="1"/>
      <protection locked="0"/>
    </xf>
    <xf numFmtId="0" fontId="9" fillId="4" borderId="0" xfId="0" applyFont="1" applyFill="1" applyAlignment="1">
      <alignment horizontal="left"/>
    </xf>
    <xf numFmtId="0" fontId="0" fillId="3" borderId="3" xfId="2" applyNumberFormat="1" applyFont="1" applyFill="1" applyBorder="1" applyAlignment="1" applyProtection="1">
      <alignment horizontal="center"/>
    </xf>
    <xf numFmtId="0" fontId="8" fillId="4" borderId="0" xfId="0" quotePrefix="1" applyFont="1" applyFill="1" applyAlignment="1">
      <alignment horizontal="left"/>
    </xf>
    <xf numFmtId="0" fontId="0" fillId="4" borderId="1" xfId="0" quotePrefix="1" applyFill="1" applyBorder="1" applyAlignment="1"/>
    <xf numFmtId="0" fontId="13" fillId="0" borderId="0" xfId="0" applyFont="1" applyAlignment="1"/>
    <xf numFmtId="0" fontId="15" fillId="4" borderId="0" xfId="0" applyFont="1" applyFill="1" applyAlignment="1"/>
    <xf numFmtId="0" fontId="8" fillId="5" borderId="4" xfId="0" applyFont="1" applyFill="1" applyBorder="1" applyAlignment="1" applyProtection="1">
      <alignment horizontal="left" vertical="top" wrapText="1"/>
      <protection locked="0"/>
    </xf>
    <xf numFmtId="0" fontId="0" fillId="5" borderId="3" xfId="0" applyFill="1" applyBorder="1" applyAlignment="1" applyProtection="1">
      <alignment horizontal="center" vertical="center"/>
      <protection locked="0"/>
    </xf>
    <xf numFmtId="0" fontId="2" fillId="4" borderId="2" xfId="0" applyFont="1" applyFill="1" applyBorder="1" applyAlignment="1"/>
    <xf numFmtId="0" fontId="2" fillId="5" borderId="3" xfId="0" applyFont="1" applyFill="1" applyBorder="1" applyAlignment="1" applyProtection="1">
      <protection locked="0"/>
    </xf>
    <xf numFmtId="0" fontId="0" fillId="5" borderId="3" xfId="0" applyFill="1" applyBorder="1" applyAlignment="1" applyProtection="1">
      <protection locked="0"/>
    </xf>
    <xf numFmtId="0" fontId="0" fillId="4" borderId="2" xfId="0" applyFill="1" applyBorder="1" applyAlignment="1">
      <alignment horizontal="left" vertical="top"/>
    </xf>
    <xf numFmtId="0" fontId="0" fillId="4" borderId="0" xfId="0" applyFill="1" applyAlignment="1">
      <alignment horizontal="left" vertical="top" wrapText="1"/>
    </xf>
    <xf numFmtId="164" fontId="4" fillId="7" borderId="0" xfId="2" applyNumberFormat="1" applyFont="1" applyFill="1" applyBorder="1" applyAlignment="1" applyProtection="1">
      <alignment horizontal="center" vertical="center"/>
    </xf>
    <xf numFmtId="0" fontId="0" fillId="4" borderId="7" xfId="0" applyFill="1" applyBorder="1" applyAlignment="1"/>
    <xf numFmtId="0" fontId="14" fillId="7" borderId="0" xfId="0" applyFont="1" applyFill="1" applyAlignment="1">
      <alignment horizontal="center" vertical="center"/>
    </xf>
    <xf numFmtId="0" fontId="0" fillId="2" borderId="3" xfId="2" applyNumberFormat="1" applyFont="1" applyFill="1" applyBorder="1" applyAlignment="1" applyProtection="1">
      <alignment horizontal="center"/>
      <protection locked="0"/>
    </xf>
    <xf numFmtId="0" fontId="11" fillId="4" borderId="1" xfId="0" applyFont="1" applyFill="1" applyBorder="1" applyAlignment="1"/>
    <xf numFmtId="0" fontId="0" fillId="4" borderId="3" xfId="0" applyFill="1" applyBorder="1" applyAlignment="1">
      <alignment horizontal="left"/>
    </xf>
    <xf numFmtId="0" fontId="0" fillId="4" borderId="1" xfId="0" applyFill="1" applyBorder="1" applyAlignment="1">
      <alignment horizontal="left"/>
    </xf>
    <xf numFmtId="164" fontId="0" fillId="8" borderId="3" xfId="2" applyNumberFormat="1" applyFont="1" applyFill="1" applyBorder="1" applyAlignment="1" applyProtection="1">
      <alignment horizontal="center"/>
    </xf>
    <xf numFmtId="0" fontId="2" fillId="4" borderId="1" xfId="0" applyFont="1" applyFill="1" applyBorder="1" applyAlignment="1" applyProtection="1">
      <alignment horizontal="left"/>
    </xf>
    <xf numFmtId="0" fontId="0" fillId="4" borderId="1" xfId="0" applyFill="1" applyBorder="1" applyAlignment="1" applyProtection="1">
      <alignment horizontal="center"/>
    </xf>
    <xf numFmtId="0" fontId="0" fillId="2" borderId="4" xfId="0" applyFill="1" applyBorder="1" applyAlignment="1" applyProtection="1">
      <alignment horizontal="center"/>
      <protection locked="0"/>
    </xf>
    <xf numFmtId="0" fontId="0" fillId="2" borderId="5" xfId="0" applyFill="1" applyBorder="1" applyAlignment="1" applyProtection="1">
      <alignment horizontal="center"/>
      <protection locked="0"/>
    </xf>
  </cellXfs>
  <cellStyles count="4">
    <cellStyle name="Currency" xfId="1" builtinId="4"/>
    <cellStyle name="Normal" xfId="0" builtinId="0"/>
    <cellStyle name="Normal 2" xfId="3" xr:uid="{33EDB3C8-5F2E-4454-BD39-5A86634E1087}"/>
    <cellStyle name="Percent" xfId="2" builtinId="5"/>
  </cellStyles>
  <dxfs count="49">
    <dxf>
      <font>
        <color theme="0" tint="-0.34998626667073579"/>
      </font>
      <fill>
        <patternFill>
          <bgColor theme="0" tint="-0.34998626667073579"/>
        </patternFill>
      </fill>
    </dxf>
    <dxf>
      <fill>
        <patternFill>
          <bgColor theme="1" tint="0.499984740745262"/>
        </patternFill>
      </fill>
    </dxf>
    <dxf>
      <font>
        <b val="0"/>
        <i/>
        <strike val="0"/>
        <condense val="0"/>
        <extend val="0"/>
        <outline val="0"/>
        <shadow val="0"/>
        <u val="none"/>
        <vertAlign val="baseline"/>
        <sz val="11"/>
        <color theme="1"/>
        <name val="Calibri"/>
        <family val="2"/>
        <scheme val="minor"/>
      </font>
    </dxf>
    <dxf>
      <numFmt numFmtId="0" formatCode="General"/>
    </dxf>
    <dxf>
      <numFmt numFmtId="0" formatCode="General"/>
    </dxf>
    <dxf>
      <numFmt numFmtId="0" formatCode="General"/>
    </dxf>
    <dxf>
      <numFmt numFmtId="0" formatCode="General"/>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font>
        <b val="0"/>
        <i/>
        <strike val="0"/>
        <condense val="0"/>
        <extend val="0"/>
        <outline val="0"/>
        <shadow val="0"/>
        <u val="none"/>
        <vertAlign val="baseline"/>
        <sz val="11"/>
        <color theme="1"/>
        <name val="Calibri"/>
        <family val="2"/>
        <scheme val="minor"/>
      </font>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34" formatCode="_(&quot;$&quot;* #,##0.00_);_(&quot;$&quot;* \(#,##0.00\);_(&quot;$&quot;* &quot;-&quot;??_);_(@_)"/>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AB8695E-71B5-4C08-9246-DFCD4E45B7E6}" name="Table2" displayName="Table2" ref="A1:AX42" totalsRowShown="0" headerRowDxfId="48">
  <autoFilter ref="A1:AX42" xr:uid="{89AF6279-273D-49CD-846F-C9F134B59CDE}"/>
  <sortState xmlns:xlrd2="http://schemas.microsoft.com/office/spreadsheetml/2017/richdata2" ref="A2:AX42">
    <sortCondition ref="A1:A42"/>
  </sortState>
  <tableColumns count="50">
    <tableColumn id="1" xr3:uid="{910D7259-5D46-4AC5-B5F5-10F2141661AD}" name="Agency/Project Name"/>
    <tableColumn id="15" xr3:uid="{98E06B00-7C0E-4C79-880C-7022A0DAEABA}" name="_a. Grant Number" dataDxfId="47"/>
    <tableColumn id="16" xr3:uid="{24BBFB16-B6B5-4395-914A-44E2E42A5820}" name="_b. Current Contract Start Date" dataDxfId="46"/>
    <tableColumn id="17" xr3:uid="{5D5C09ED-1170-41DF-A70E-8D10026D7A79}" name="_c. Prior Contract Start Date" dataDxfId="45"/>
    <tableColumn id="18" xr3:uid="{E5E36044-AEEF-4D51-8562-82C1CCB8E5A0}" name="_d. Program Type"/>
    <tableColumn id="19" xr3:uid="{DE2A3CA3-866D-4E46-A3AC-5224AC3F90E1}" name="_e. Housing Type (Primary)"/>
    <tableColumn id="20" xr3:uid="{361CAC0F-B7D8-43FF-8097-A3E72A5BC2F1}" name="_f. Youth Focus"/>
    <tableColumn id="2" xr3:uid="{A4418EDE-AE96-4361-B160-04FD22210EE1}" name="B1a. Total Households Served" dataDxfId="44"/>
    <tableColumn id="3" xr3:uid="{931C9BB6-8E8D-4220-AC51-5720D4201996}" name="B1b. Chronically Homeless Households" dataDxfId="43"/>
    <tableColumn id="4" xr3:uid="{ECEA9CD9-8983-4004-8D8F-DF083958A969}" name="B1c. Households with U.S. Military Veterans" dataDxfId="42"/>
    <tableColumn id="5" xr3:uid="{7952BACA-B98B-4A28-974D-1C89A8520CA8}" name="B1d. Youth-Headed Households" dataDxfId="41"/>
    <tableColumn id="6" xr3:uid="{73053D35-26F1-499D-9F3C-AE3F6B4F5AE3}" name="B1e. Households with Families with Adults &amp; Children" dataDxfId="40"/>
    <tableColumn id="7" xr3:uid="{41E10DF3-D05E-489A-AC57-A9D795ECD0F8}" name="B1f. Households with DV Survivor(s)" dataDxfId="39"/>
    <tableColumn id="8" xr3:uid="{AA777B73-C0DB-4C0B-86A1-B5A58E579092}" name="B1g. Households with Medically Fragile Individuals" dataDxfId="38"/>
    <tableColumn id="9" xr3:uid="{E5F9B941-B131-4939-AD65-3B75F76AC40D}" name="B1h. Mental Health Disorder (Long-term &amp; impairing) in Household" dataDxfId="37"/>
    <tableColumn id="10" xr3:uid="{62F7517C-51E3-4DB2-A621-B956BE5F10A1}" name="B1j. Substance Use Disorder (Long-term &amp; impairing) in Household " dataDxfId="36"/>
    <tableColumn id="11" xr3:uid="{2DF491B4-24A7-4B78-9D0D-74F47CD139C8}" name="B1k. Developmental Disability" dataDxfId="35"/>
    <tableColumn id="12" xr3:uid="{EB0B9C7A-C6DB-4413-B7D6-501FE7CFB098}" name="B2a. Total HH Entries with C.E. Referral" dataDxfId="34"/>
    <tableColumn id="14" xr3:uid="{98AB9BA5-C2A9-4ABB-A9FF-AEC2DC6BBF5B}" name="B2b. Total HH Entries " dataDxfId="33"/>
    <tableColumn id="13" xr3:uid="{8903CBDC-0060-4C1F-9899-06A977DF1D20}" name="C1a/D2b. Successful Exits/Retention" dataDxfId="32"/>
    <tableColumn id="21" xr3:uid="{9B4EFF19-58E9-4FEC-8859-1F8DEDCA1F30}" name="C1b. Total Exits/Retention" dataDxfId="31"/>
    <tableColumn id="22" xr3:uid="{9C5E6B07-21A6-45D4-8E2F-7E8698909B55}" name="C2a. Adults with Increased Income at Annual/Exit" dataDxfId="30"/>
    <tableColumn id="23" xr3:uid="{B8C12AD7-EF97-4D86-B1F1-B832059396A8}" name="C2b. Total Adults with Annual/Exit Records" dataDxfId="29"/>
    <tableColumn id="24" xr3:uid="{69DAACB5-F549-4BC0-8473-4C159E3F11C1}" name="C3a. Bed Nights Utilized" dataDxfId="28"/>
    <tableColumn id="25" xr3:uid="{0AFFBD8E-147C-4075-AF76-0B91E97DA684}" name="C3b. Bed Nights Available" dataDxfId="27"/>
    <tableColumn id="26" xr3:uid="{77350BCB-399E-4768-B83D-F9DC58A8EDA0}" name="C4a. Total Returns to Homelessness" dataDxfId="26"/>
    <tableColumn id="27" xr3:uid="{561572DF-9892-4899-8356-434F01C11216}" name="C4b. Exits to Permanent Housing" dataDxfId="25"/>
    <tableColumn id="28" xr3:uid="{366A9E35-4DCD-45AA-A754-9562A99B6FC0}" name="D1a. Unspent/Returned Funding" dataDxfId="24" dataCellStyle="Currency"/>
    <tableColumn id="29" xr3:uid="{5D4A3E1A-7938-4903-B9E1-2D0883D2A57B}" name="D1b/D2a. Total CoC Award" dataDxfId="23" dataCellStyle="Currency"/>
    <tableColumn id="30" xr3:uid="{C5B99CCA-ABE3-4340-9B1A-2F9BB2626E2F}" name="D2c. Number of Deceased Clients" dataDxfId="22"/>
    <tableColumn id="31" xr3:uid="{CA61067A-7360-4EFE-99D9-C7F684A616CF}" name="D2d. Average Cost per Project Outcome" dataDxfId="21"/>
    <tableColumn id="32" xr3:uid="{AE3D6568-4D7E-4F61-81F3-19AD30C9AEA3}" name="E1a. CoC General Membership Attendance Rate" dataDxfId="20"/>
    <tableColumn id="33" xr3:uid="{B5CF53C8-C6CA-4315-8D35-4254C20520B0}" name="E2a. HMIS Data Quality Letter Grade" dataDxfId="19"/>
    <tableColumn id="34" xr3:uid="{D0E41AA0-3FE1-47DF-9F71-52CDE9D5DD02}" name="E3a. HMIS Data Timeliness 0-1 Days" dataDxfId="18"/>
    <tableColumn id="50" xr3:uid="{0AB580F3-B869-4A5D-85DB-6BBBF655B619}" name="E3b. HMIS Data Timeliness All Entries" dataDxfId="17"/>
    <tableColumn id="35" xr3:uid="{55D9881E-1615-4C99-B917-E632B564ECEF}" name="E4a. Provider Risk Score" dataDxfId="16"/>
    <tableColumn id="36" xr3:uid="{6DE5E671-80F8-4D23-B00F-FDD74A7EAD28}" name="E5a. Number of findings 2 years ago unresolved within 30 days" dataDxfId="15"/>
    <tableColumn id="37" xr3:uid="{991E726E-5780-4B5D-A5A9-54BA2249DF73}" name="E5b. Number of findings most recent year unresolved within 30 days" dataDxfId="14"/>
    <tableColumn id="38" xr3:uid="{F77295DB-0496-4F9C-9008-B9CE48911858}" name="E5c. Were there any repeat findings (whether resolved or not)?" dataDxfId="13"/>
    <tableColumn id="39" xr3:uid="{AC68A754-E7C4-4EE7-B56E-2FDC7BD86B27}" name="T1a. Number of BIPOC exits to PH/retain" dataDxfId="12"/>
    <tableColumn id="45" xr3:uid="{76A86405-4E26-49B1-A518-984EFBBA42C2}" name="T1b. Number of BIPOC Exits" dataDxfId="11"/>
    <tableColumn id="40" xr3:uid="{0034DD6B-217C-4486-9393-7CDBC29145E8}" name="T1c. Number of non-BIPOC exits to PH/retain" dataDxfId="10"/>
    <tableColumn id="46" xr3:uid="{C1FB94FE-F36B-444B-9841-2F0DEE7A0095}" name="T1d. Number of non-BIPOC exits" dataDxfId="9"/>
    <tableColumn id="41" xr3:uid="{C5E58BA3-E0B2-4D44-8ED3-E09A64ACB5B8}" name="T2a. Number of exits to PH without income or subsidy" dataDxfId="8"/>
    <tableColumn id="42" xr3:uid="{527EB0EB-ACEE-45E4-A029-B9E7199E4A25}" name="T2b. Number of exits to PH" dataDxfId="7"/>
    <tableColumn id="47" xr3:uid="{720C7DBB-742E-4311-BFCF-B9F4C0258B5C}" name="T3a. Count clients with housing move-in" dataDxfId="6"/>
    <tableColumn id="44" xr3:uid="{1A79787B-043E-49E7-AD64-2CFFDEC5E41E}" name="T3b. Average days between referral and housing move-in" dataDxfId="5"/>
    <tableColumn id="48" xr3:uid="{676BEC7F-6A38-4D20-933F-6CFDE20DF23A}" name="T4a. Count clients with project start" dataDxfId="4"/>
    <tableColumn id="43" xr3:uid="{6C07D5AF-C7A1-4D1B-B361-598CD7901856}" name="T4a. Average days between referral and project start" dataDxfId="3"/>
    <tableColumn id="49" xr3:uid="{156E72A3-3055-453D-A29F-9DE5C50435CD}" name="Federal" dataDxfId="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765F6-472B-46F3-AF76-E0819D3C9942}">
  <dimension ref="A1:Z270"/>
  <sheetViews>
    <sheetView tabSelected="1" view="pageLayout" zoomScaleNormal="100" zoomScaleSheetLayoutView="100" workbookViewId="0">
      <selection activeCell="A243" sqref="A243:Z270"/>
    </sheetView>
  </sheetViews>
  <sheetFormatPr defaultColWidth="9.140625" defaultRowHeight="15" x14ac:dyDescent="0.25"/>
  <cols>
    <col min="1" max="1" width="3.7109375" customWidth="1"/>
    <col min="2" max="16" width="5" customWidth="1"/>
    <col min="17" max="20" width="3.28515625" customWidth="1"/>
    <col min="21" max="37" width="5" customWidth="1"/>
  </cols>
  <sheetData>
    <row r="1" spans="1:26" ht="18.75" x14ac:dyDescent="0.3">
      <c r="A1" s="35" t="s">
        <v>0</v>
      </c>
      <c r="B1" s="44"/>
      <c r="C1" s="44"/>
      <c r="D1" s="44"/>
      <c r="E1" s="44"/>
      <c r="F1" s="44"/>
      <c r="G1" s="44"/>
      <c r="H1" s="44"/>
      <c r="I1" s="44"/>
      <c r="J1" s="44"/>
      <c r="K1" s="44"/>
      <c r="L1" s="44"/>
      <c r="M1" s="44"/>
      <c r="N1" s="44"/>
      <c r="O1" s="44"/>
      <c r="P1" s="44"/>
      <c r="Q1" s="44"/>
      <c r="R1" s="44"/>
      <c r="S1" s="44"/>
      <c r="T1" s="44"/>
      <c r="U1" s="44"/>
      <c r="V1" s="44"/>
      <c r="W1" s="44"/>
      <c r="X1" s="44"/>
      <c r="Y1" s="44"/>
      <c r="Z1" s="44"/>
    </row>
    <row r="2" spans="1:26" x14ac:dyDescent="0.25">
      <c r="A2" s="124" t="s">
        <v>309</v>
      </c>
      <c r="B2" s="124"/>
      <c r="C2" s="124"/>
      <c r="D2" s="124"/>
      <c r="E2" s="124"/>
      <c r="F2" s="124"/>
      <c r="G2" s="124"/>
      <c r="H2" s="124"/>
      <c r="I2" s="124"/>
      <c r="J2" s="124"/>
      <c r="K2" s="124"/>
      <c r="L2" s="124"/>
      <c r="M2" s="5"/>
      <c r="N2" s="122" t="s">
        <v>1</v>
      </c>
      <c r="O2" s="122"/>
      <c r="P2" s="122"/>
      <c r="Q2" s="122"/>
      <c r="R2" s="122"/>
      <c r="S2" s="122"/>
      <c r="T2" s="122"/>
      <c r="U2" s="122"/>
      <c r="V2" s="122"/>
      <c r="W2" s="122"/>
      <c r="X2" s="122"/>
      <c r="Y2" s="122"/>
      <c r="Z2" s="122"/>
    </row>
    <row r="3" spans="1:26" x14ac:dyDescent="0.25">
      <c r="A3" s="125" t="s">
        <v>2</v>
      </c>
      <c r="B3" s="125"/>
      <c r="C3" s="125"/>
      <c r="D3" s="125"/>
      <c r="E3" s="125"/>
      <c r="F3" s="125"/>
      <c r="G3" s="125"/>
      <c r="H3" s="125"/>
      <c r="I3" s="125"/>
      <c r="J3" s="125"/>
      <c r="K3" s="125"/>
      <c r="L3" s="125"/>
      <c r="M3" s="5"/>
      <c r="N3" s="123" t="s">
        <v>3</v>
      </c>
      <c r="O3" s="123"/>
      <c r="P3" s="123"/>
      <c r="Q3" s="123"/>
      <c r="R3" s="123"/>
      <c r="S3" s="123"/>
      <c r="T3" s="123"/>
      <c r="U3" s="123"/>
      <c r="V3" s="123"/>
      <c r="W3" s="123"/>
      <c r="X3" s="123"/>
      <c r="Y3" s="123"/>
      <c r="Z3" s="123"/>
    </row>
    <row r="4" spans="1:26" x14ac:dyDescent="0.25">
      <c r="A4" s="5"/>
      <c r="B4" s="5"/>
      <c r="C4" s="5"/>
      <c r="D4" s="5"/>
      <c r="E4" s="5"/>
      <c r="F4" s="5"/>
      <c r="G4" s="5"/>
      <c r="H4" s="5"/>
      <c r="I4" s="5"/>
      <c r="J4" s="5"/>
      <c r="K4" s="5"/>
      <c r="L4" s="5"/>
      <c r="M4" s="5"/>
      <c r="N4" s="5"/>
      <c r="O4" s="5"/>
      <c r="P4" s="5"/>
      <c r="Q4" s="5"/>
      <c r="R4" s="5"/>
      <c r="S4" s="5"/>
      <c r="T4" s="5"/>
      <c r="U4" s="5"/>
      <c r="V4" s="5"/>
      <c r="W4" s="5"/>
      <c r="X4" s="5"/>
      <c r="Y4" s="5"/>
      <c r="Z4" s="5"/>
    </row>
    <row r="5" spans="1:26" s="3" customFormat="1" ht="18.75" x14ac:dyDescent="0.3">
      <c r="A5" s="33" t="s">
        <v>4</v>
      </c>
      <c r="B5" s="33"/>
      <c r="C5" s="33"/>
      <c r="D5" s="33"/>
      <c r="E5" s="33"/>
      <c r="F5" s="33"/>
      <c r="G5" s="33"/>
      <c r="H5" s="33"/>
      <c r="I5" s="33"/>
      <c r="J5" s="33"/>
      <c r="K5" s="33"/>
      <c r="L5" s="33"/>
      <c r="M5" s="33"/>
      <c r="N5" s="33"/>
      <c r="O5" s="33"/>
      <c r="P5" s="33"/>
      <c r="Q5" s="33"/>
      <c r="R5" s="33"/>
      <c r="S5" s="33"/>
      <c r="T5" s="33"/>
      <c r="U5" s="33"/>
      <c r="V5" s="33"/>
      <c r="W5" s="33"/>
      <c r="X5" s="33"/>
      <c r="Y5" s="33"/>
      <c r="Z5" s="33"/>
    </row>
    <row r="6" spans="1:26" x14ac:dyDescent="0.25">
      <c r="A6" s="126" t="s">
        <v>5</v>
      </c>
      <c r="B6" s="126"/>
      <c r="C6" s="126"/>
      <c r="D6" s="126"/>
      <c r="E6" s="126"/>
      <c r="F6" s="126"/>
      <c r="G6" s="171" t="s">
        <v>313</v>
      </c>
      <c r="H6" s="171"/>
      <c r="I6" s="171"/>
      <c r="J6" s="171"/>
      <c r="K6" s="171"/>
      <c r="L6" s="171"/>
      <c r="M6" s="171"/>
      <c r="N6" s="171"/>
      <c r="O6" s="171"/>
      <c r="P6" s="171"/>
      <c r="Q6" s="171"/>
      <c r="R6" s="171"/>
      <c r="S6" s="171"/>
      <c r="T6" s="171"/>
      <c r="U6" s="171"/>
      <c r="V6" s="171"/>
      <c r="W6" s="171"/>
      <c r="X6" s="171"/>
      <c r="Y6" s="171"/>
      <c r="Z6" s="171"/>
    </row>
    <row r="7" spans="1:26" x14ac:dyDescent="0.25">
      <c r="A7" s="126" t="s">
        <v>314</v>
      </c>
      <c r="B7" s="126"/>
      <c r="C7" s="126"/>
      <c r="D7" s="126"/>
      <c r="E7" s="126"/>
      <c r="F7" s="126"/>
      <c r="G7" s="127"/>
      <c r="H7" s="127"/>
      <c r="I7" s="127"/>
      <c r="J7" s="127"/>
      <c r="K7" s="127"/>
      <c r="L7" s="127"/>
      <c r="M7" s="127"/>
      <c r="N7" s="127"/>
      <c r="O7" s="127"/>
      <c r="P7" s="127"/>
      <c r="Q7" s="127"/>
      <c r="R7" s="127"/>
      <c r="S7" s="127"/>
      <c r="T7" s="127"/>
      <c r="U7" s="127"/>
      <c r="V7" s="127"/>
      <c r="W7" s="127"/>
      <c r="X7" s="127"/>
      <c r="Y7" s="127"/>
      <c r="Z7" s="68"/>
    </row>
    <row r="8" spans="1:26" x14ac:dyDescent="0.25">
      <c r="A8" s="126" t="s">
        <v>315</v>
      </c>
      <c r="B8" s="126"/>
      <c r="C8" s="126"/>
      <c r="D8" s="126"/>
      <c r="E8" s="126"/>
      <c r="F8" s="126"/>
      <c r="G8" s="127"/>
      <c r="H8" s="127"/>
      <c r="I8" s="127"/>
      <c r="J8" s="127"/>
      <c r="K8" s="127"/>
      <c r="L8" s="127"/>
      <c r="M8" s="127"/>
      <c r="N8" s="127"/>
      <c r="O8" s="127"/>
      <c r="P8" s="127"/>
      <c r="Q8" s="127"/>
      <c r="R8" s="127"/>
      <c r="S8" s="127"/>
      <c r="T8" s="127"/>
      <c r="U8" s="127"/>
      <c r="V8" s="127"/>
      <c r="W8" s="127"/>
      <c r="X8" s="127"/>
      <c r="Y8" s="127"/>
      <c r="Z8" s="127"/>
    </row>
    <row r="9" spans="1:26" x14ac:dyDescent="0.25">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s="4" customFormat="1" ht="15.75" x14ac:dyDescent="0.25">
      <c r="A10" s="128" t="s">
        <v>311</v>
      </c>
      <c r="B10" s="128"/>
      <c r="C10" s="128"/>
      <c r="D10" s="128"/>
      <c r="E10" s="128"/>
      <c r="F10" s="128"/>
      <c r="G10" s="128"/>
      <c r="H10" s="128"/>
      <c r="I10" s="128"/>
      <c r="J10" s="128"/>
      <c r="K10" s="128"/>
      <c r="L10" s="128"/>
      <c r="M10" s="25"/>
      <c r="N10" s="128" t="s">
        <v>310</v>
      </c>
      <c r="O10" s="128"/>
      <c r="P10" s="128"/>
      <c r="Q10" s="128"/>
      <c r="R10" s="128"/>
      <c r="S10" s="128"/>
      <c r="T10" s="128"/>
      <c r="U10" s="128"/>
      <c r="V10" s="128"/>
      <c r="W10" s="128"/>
      <c r="X10" s="128"/>
      <c r="Y10" s="128"/>
      <c r="Z10" s="128"/>
    </row>
    <row r="11" spans="1:26" x14ac:dyDescent="0.25">
      <c r="A11" s="83" t="s">
        <v>6</v>
      </c>
      <c r="B11" s="83"/>
      <c r="C11" s="83"/>
      <c r="D11" s="84"/>
      <c r="E11" s="84"/>
      <c r="F11" s="84"/>
      <c r="G11" s="84"/>
      <c r="H11" s="84"/>
      <c r="I11" s="84"/>
      <c r="J11" s="84"/>
      <c r="K11" s="84"/>
      <c r="L11" s="84"/>
      <c r="M11" s="5"/>
      <c r="N11" s="126" t="s">
        <v>6</v>
      </c>
      <c r="O11" s="126"/>
      <c r="P11" s="126"/>
      <c r="Q11" s="126"/>
      <c r="R11" s="126"/>
      <c r="S11" s="126"/>
      <c r="T11" s="122" t="str">
        <f>IFERROR(VLOOKUP(G7,Lookup!A:AW,5,FALSE),"-Select Project Above-")</f>
        <v>-Select Project Above-</v>
      </c>
      <c r="U11" s="122"/>
      <c r="V11" s="122"/>
      <c r="W11" s="122"/>
      <c r="X11" s="122"/>
      <c r="Y11" s="122"/>
      <c r="Z11" s="122"/>
    </row>
    <row r="12" spans="1:26" x14ac:dyDescent="0.25">
      <c r="A12" s="83" t="s">
        <v>312</v>
      </c>
      <c r="B12" s="83"/>
      <c r="C12" s="83"/>
      <c r="D12" s="84"/>
      <c r="E12" s="84"/>
      <c r="F12" s="84"/>
      <c r="G12" s="84"/>
      <c r="H12" s="84"/>
      <c r="I12" s="84"/>
      <c r="J12" s="84"/>
      <c r="K12" s="84"/>
      <c r="L12" s="84"/>
      <c r="M12" s="5"/>
      <c r="N12" s="126" t="s">
        <v>7</v>
      </c>
      <c r="O12" s="126"/>
      <c r="P12" s="126"/>
      <c r="Q12" s="126"/>
      <c r="R12" s="126"/>
      <c r="S12" s="126"/>
      <c r="T12" s="122" t="str">
        <f>IFERROR(VLOOKUP(G7,Lookup!A:AW,6,FALSE),"-Select Project Above-")</f>
        <v>-Select Project Above-</v>
      </c>
      <c r="U12" s="122"/>
      <c r="V12" s="122"/>
      <c r="W12" s="122"/>
      <c r="X12" s="122"/>
      <c r="Y12" s="122"/>
      <c r="Z12" s="122"/>
    </row>
    <row r="13" spans="1:26" x14ac:dyDescent="0.25">
      <c r="A13" s="83" t="s">
        <v>8</v>
      </c>
      <c r="B13" s="83"/>
      <c r="C13" s="83"/>
      <c r="D13" s="84"/>
      <c r="E13" s="84"/>
      <c r="F13" s="84"/>
      <c r="G13" s="84"/>
      <c r="H13" s="84"/>
      <c r="I13" s="84"/>
      <c r="J13" s="84"/>
      <c r="K13" s="84"/>
      <c r="L13" s="84"/>
      <c r="M13" s="5"/>
      <c r="N13" s="126" t="s">
        <v>8</v>
      </c>
      <c r="O13" s="126"/>
      <c r="P13" s="126"/>
      <c r="Q13" s="126"/>
      <c r="R13" s="126"/>
      <c r="S13" s="126"/>
      <c r="T13" s="122" t="str">
        <f>IFERROR(VLOOKUP(G7,Lookup!A:AW,7,FALSE),"-Select Project Above-")</f>
        <v>-Select Project Above-</v>
      </c>
      <c r="U13" s="122"/>
      <c r="V13" s="122"/>
      <c r="W13" s="122"/>
      <c r="X13" s="122"/>
      <c r="Y13" s="122"/>
      <c r="Z13" s="122"/>
    </row>
    <row r="14" spans="1:26" x14ac:dyDescent="0.25">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6" s="4" customFormat="1" ht="15.75" x14ac:dyDescent="0.25">
      <c r="A15" s="25" t="s">
        <v>9</v>
      </c>
      <c r="B15" s="25"/>
      <c r="C15" s="25"/>
      <c r="D15" s="25"/>
      <c r="E15" s="25"/>
      <c r="F15" s="25"/>
      <c r="G15" s="25"/>
      <c r="H15" s="25"/>
      <c r="I15" s="25"/>
      <c r="J15" s="25"/>
      <c r="K15" s="25"/>
      <c r="L15" s="25"/>
      <c r="M15" s="25"/>
      <c r="N15" s="25" t="s">
        <v>10</v>
      </c>
      <c r="O15" s="25"/>
      <c r="P15" s="25"/>
      <c r="Q15" s="25"/>
      <c r="R15" s="25"/>
      <c r="S15" s="25"/>
      <c r="T15" s="25"/>
      <c r="U15" s="25"/>
      <c r="V15" s="25"/>
      <c r="W15" s="25"/>
      <c r="X15" s="25"/>
      <c r="Y15" s="25"/>
      <c r="Z15" s="48"/>
    </row>
    <row r="16" spans="1:26" x14ac:dyDescent="0.25">
      <c r="A16" s="126" t="s">
        <v>11</v>
      </c>
      <c r="B16" s="126"/>
      <c r="C16" s="132"/>
      <c r="D16" s="132"/>
      <c r="E16" s="132"/>
      <c r="F16" s="132"/>
      <c r="G16" s="132"/>
      <c r="H16" s="132"/>
      <c r="I16" s="132"/>
      <c r="J16" s="132"/>
      <c r="K16" s="132"/>
      <c r="L16" s="132"/>
      <c r="M16" s="5"/>
      <c r="N16" s="126" t="s">
        <v>11</v>
      </c>
      <c r="O16" s="126"/>
      <c r="P16" s="132"/>
      <c r="Q16" s="132"/>
      <c r="R16" s="132"/>
      <c r="S16" s="132"/>
      <c r="T16" s="132"/>
      <c r="U16" s="132"/>
      <c r="V16" s="132"/>
      <c r="W16" s="132"/>
      <c r="X16" s="132"/>
      <c r="Y16" s="132"/>
      <c r="Z16" s="132"/>
    </row>
    <row r="17" spans="1:26" x14ac:dyDescent="0.25">
      <c r="A17" s="126" t="s">
        <v>12</v>
      </c>
      <c r="B17" s="126"/>
      <c r="C17" s="132"/>
      <c r="D17" s="132"/>
      <c r="E17" s="132"/>
      <c r="F17" s="132"/>
      <c r="G17" s="132"/>
      <c r="H17" s="132"/>
      <c r="I17" s="132"/>
      <c r="J17" s="132"/>
      <c r="K17" s="132"/>
      <c r="L17" s="132"/>
      <c r="M17" s="5"/>
      <c r="N17" s="126" t="s">
        <v>12</v>
      </c>
      <c r="O17" s="126"/>
      <c r="P17" s="132"/>
      <c r="Q17" s="132"/>
      <c r="R17" s="132"/>
      <c r="S17" s="132"/>
      <c r="T17" s="132"/>
      <c r="U17" s="132"/>
      <c r="V17" s="132"/>
      <c r="W17" s="132"/>
      <c r="X17" s="132"/>
      <c r="Y17" s="132"/>
      <c r="Z17" s="132"/>
    </row>
    <row r="18" spans="1:26" x14ac:dyDescent="0.25">
      <c r="A18" s="126" t="s">
        <v>13</v>
      </c>
      <c r="B18" s="126"/>
      <c r="C18" s="132"/>
      <c r="D18" s="132"/>
      <c r="E18" s="132"/>
      <c r="F18" s="132"/>
      <c r="G18" s="132"/>
      <c r="H18" s="132"/>
      <c r="I18" s="132"/>
      <c r="J18" s="132"/>
      <c r="K18" s="132"/>
      <c r="L18" s="132"/>
      <c r="M18" s="5"/>
      <c r="N18" s="126" t="s">
        <v>13</v>
      </c>
      <c r="O18" s="126"/>
      <c r="P18" s="132"/>
      <c r="Q18" s="132"/>
      <c r="R18" s="132"/>
      <c r="S18" s="132"/>
      <c r="T18" s="132"/>
      <c r="U18" s="132"/>
      <c r="V18" s="132"/>
      <c r="W18" s="132"/>
      <c r="X18" s="132"/>
      <c r="Y18" s="132"/>
      <c r="Z18" s="132"/>
    </row>
    <row r="19" spans="1:26" x14ac:dyDescent="0.25">
      <c r="A19" s="126" t="s">
        <v>14</v>
      </c>
      <c r="B19" s="126"/>
      <c r="C19" s="132"/>
      <c r="D19" s="132"/>
      <c r="E19" s="132"/>
      <c r="F19" s="132"/>
      <c r="G19" s="132"/>
      <c r="H19" s="132"/>
      <c r="I19" s="132"/>
      <c r="J19" s="132"/>
      <c r="K19" s="132"/>
      <c r="L19" s="132"/>
      <c r="M19" s="5"/>
      <c r="N19" s="126" t="s">
        <v>14</v>
      </c>
      <c r="O19" s="126"/>
      <c r="P19" s="132"/>
      <c r="Q19" s="132"/>
      <c r="R19" s="132"/>
      <c r="S19" s="132"/>
      <c r="T19" s="132"/>
      <c r="U19" s="132"/>
      <c r="V19" s="132"/>
      <c r="W19" s="132"/>
      <c r="X19" s="132"/>
      <c r="Y19" s="132"/>
      <c r="Z19" s="132"/>
    </row>
    <row r="20" spans="1:26" x14ac:dyDescent="0.25">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s="4" customFormat="1" ht="15.75" x14ac:dyDescent="0.25">
      <c r="A21" s="25" t="s">
        <v>15</v>
      </c>
      <c r="B21" s="25"/>
      <c r="C21" s="25"/>
      <c r="D21" s="25"/>
      <c r="E21" s="25"/>
      <c r="F21" s="25"/>
      <c r="G21" s="25"/>
      <c r="H21" s="25"/>
      <c r="I21" s="25"/>
      <c r="J21" s="25"/>
      <c r="K21" s="25"/>
      <c r="L21" s="25"/>
      <c r="M21" s="25"/>
      <c r="N21" s="25" t="s">
        <v>16</v>
      </c>
      <c r="O21" s="25"/>
      <c r="P21" s="25"/>
      <c r="Q21" s="25"/>
      <c r="R21" s="25"/>
      <c r="S21" s="25"/>
      <c r="T21" s="25"/>
      <c r="U21" s="25"/>
      <c r="V21" s="25"/>
      <c r="W21" s="25"/>
      <c r="X21" s="25"/>
      <c r="Y21" s="25"/>
      <c r="Z21" s="25"/>
    </row>
    <row r="22" spans="1:26" x14ac:dyDescent="0.25">
      <c r="A22" s="126" t="s">
        <v>11</v>
      </c>
      <c r="B22" s="126"/>
      <c r="C22" s="132"/>
      <c r="D22" s="132"/>
      <c r="E22" s="132"/>
      <c r="F22" s="132"/>
      <c r="G22" s="132"/>
      <c r="H22" s="132"/>
      <c r="I22" s="132"/>
      <c r="J22" s="132"/>
      <c r="K22" s="132"/>
      <c r="L22" s="132"/>
      <c r="M22" s="5"/>
      <c r="N22" s="126" t="s">
        <v>11</v>
      </c>
      <c r="O22" s="126"/>
      <c r="P22" s="132"/>
      <c r="Q22" s="132"/>
      <c r="R22" s="132"/>
      <c r="S22" s="132"/>
      <c r="T22" s="132"/>
      <c r="U22" s="132"/>
      <c r="V22" s="132"/>
      <c r="W22" s="132"/>
      <c r="X22" s="132"/>
      <c r="Y22" s="132"/>
      <c r="Z22" s="132"/>
    </row>
    <row r="23" spans="1:26" x14ac:dyDescent="0.25">
      <c r="A23" s="126" t="s">
        <v>12</v>
      </c>
      <c r="B23" s="126"/>
      <c r="C23" s="132"/>
      <c r="D23" s="132"/>
      <c r="E23" s="132"/>
      <c r="F23" s="132"/>
      <c r="G23" s="132"/>
      <c r="H23" s="132"/>
      <c r="I23" s="132"/>
      <c r="J23" s="132"/>
      <c r="K23" s="132"/>
      <c r="L23" s="132"/>
      <c r="M23" s="5"/>
      <c r="N23" s="126" t="s">
        <v>12</v>
      </c>
      <c r="O23" s="126"/>
      <c r="P23" s="132"/>
      <c r="Q23" s="132"/>
      <c r="R23" s="132"/>
      <c r="S23" s="132"/>
      <c r="T23" s="132"/>
      <c r="U23" s="132"/>
      <c r="V23" s="132"/>
      <c r="W23" s="132"/>
      <c r="X23" s="132"/>
      <c r="Y23" s="132"/>
      <c r="Z23" s="132"/>
    </row>
    <row r="24" spans="1:26" x14ac:dyDescent="0.25">
      <c r="A24" s="126" t="s">
        <v>13</v>
      </c>
      <c r="B24" s="126"/>
      <c r="C24" s="132"/>
      <c r="D24" s="132"/>
      <c r="E24" s="132"/>
      <c r="F24" s="132"/>
      <c r="G24" s="132"/>
      <c r="H24" s="132"/>
      <c r="I24" s="132"/>
      <c r="J24" s="132"/>
      <c r="K24" s="132"/>
      <c r="L24" s="132"/>
      <c r="M24" s="5"/>
      <c r="N24" s="126" t="s">
        <v>13</v>
      </c>
      <c r="O24" s="126"/>
      <c r="P24" s="132"/>
      <c r="Q24" s="132"/>
      <c r="R24" s="132"/>
      <c r="S24" s="132"/>
      <c r="T24" s="132"/>
      <c r="U24" s="132"/>
      <c r="V24" s="132"/>
      <c r="W24" s="132"/>
      <c r="X24" s="132"/>
      <c r="Y24" s="132"/>
      <c r="Z24" s="132"/>
    </row>
    <row r="25" spans="1:26" x14ac:dyDescent="0.25">
      <c r="A25" s="126" t="s">
        <v>14</v>
      </c>
      <c r="B25" s="126"/>
      <c r="C25" s="132"/>
      <c r="D25" s="132"/>
      <c r="E25" s="132"/>
      <c r="F25" s="132"/>
      <c r="G25" s="132"/>
      <c r="H25" s="132"/>
      <c r="I25" s="132"/>
      <c r="J25" s="132"/>
      <c r="K25" s="132"/>
      <c r="L25" s="132"/>
      <c r="M25" s="5"/>
      <c r="N25" s="126" t="s">
        <v>14</v>
      </c>
      <c r="O25" s="126"/>
      <c r="P25" s="132"/>
      <c r="Q25" s="132"/>
      <c r="R25" s="132"/>
      <c r="S25" s="132"/>
      <c r="T25" s="132"/>
      <c r="U25" s="132"/>
      <c r="V25" s="132"/>
      <c r="W25" s="132"/>
      <c r="X25" s="132"/>
      <c r="Y25" s="132"/>
      <c r="Z25" s="132"/>
    </row>
    <row r="26" spans="1:26" x14ac:dyDescent="0.2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8.75" x14ac:dyDescent="0.3">
      <c r="A27" s="94" t="s">
        <v>17</v>
      </c>
      <c r="B27" s="94"/>
      <c r="C27" s="94"/>
      <c r="D27" s="94"/>
      <c r="E27" s="94"/>
      <c r="F27" s="94"/>
      <c r="G27" s="94"/>
      <c r="H27" s="94"/>
      <c r="I27" s="94"/>
      <c r="J27" s="94"/>
      <c r="K27" s="94"/>
      <c r="L27" s="94"/>
      <c r="M27" s="94"/>
      <c r="N27" s="94"/>
      <c r="O27" s="94"/>
      <c r="P27" s="94"/>
      <c r="Q27" s="94"/>
      <c r="R27" s="94"/>
      <c r="S27" s="94"/>
      <c r="T27" s="47"/>
      <c r="U27" s="95" t="s">
        <v>72</v>
      </c>
      <c r="V27" s="95"/>
      <c r="W27" s="95"/>
      <c r="X27" s="95"/>
      <c r="Y27" s="95"/>
      <c r="Z27" s="95"/>
    </row>
    <row r="28" spans="1:26" ht="15" customHeight="1" x14ac:dyDescent="0.3">
      <c r="A28" s="12"/>
      <c r="B28" s="134" t="s">
        <v>18</v>
      </c>
      <c r="C28" s="134"/>
      <c r="D28" s="134"/>
      <c r="E28" s="134"/>
      <c r="F28" s="134"/>
      <c r="G28" s="134"/>
      <c r="H28" s="134"/>
      <c r="I28" s="134"/>
      <c r="J28" s="134"/>
      <c r="K28" s="134"/>
      <c r="L28" s="134"/>
      <c r="M28" s="134"/>
      <c r="N28" s="134"/>
      <c r="O28" s="134"/>
      <c r="P28" s="134"/>
      <c r="Q28" s="96" t="s">
        <v>19</v>
      </c>
      <c r="R28" s="96"/>
      <c r="S28" s="96"/>
      <c r="T28" s="5"/>
      <c r="U28" s="97"/>
      <c r="V28" s="97"/>
      <c r="W28" s="97"/>
      <c r="X28" s="97"/>
      <c r="Y28" s="97"/>
      <c r="Z28" s="97"/>
    </row>
    <row r="29" spans="1:26" ht="15" customHeight="1" x14ac:dyDescent="0.25">
      <c r="A29" s="5"/>
      <c r="B29" s="5"/>
      <c r="C29" s="5"/>
      <c r="D29" s="5"/>
      <c r="E29" s="5"/>
      <c r="F29" s="5"/>
      <c r="G29" s="5"/>
      <c r="H29" s="5"/>
      <c r="I29" s="5"/>
      <c r="J29" s="5"/>
      <c r="K29" s="5"/>
      <c r="L29" s="5"/>
      <c r="M29" s="5"/>
      <c r="N29" s="5"/>
      <c r="O29" s="5"/>
      <c r="P29" s="5"/>
      <c r="Q29" s="85">
        <f>IF(AND(N30="Yes",N31="Yes",N32="Yes",N33="Yes",N34="Yes"),10,0)</f>
        <v>0</v>
      </c>
      <c r="R29" s="85"/>
      <c r="S29" s="85"/>
      <c r="T29" s="5"/>
      <c r="U29" s="97"/>
      <c r="V29" s="97"/>
      <c r="W29" s="97"/>
      <c r="X29" s="97"/>
      <c r="Y29" s="97"/>
      <c r="Z29" s="97"/>
    </row>
    <row r="30" spans="1:26" ht="15" customHeight="1" x14ac:dyDescent="0.25">
      <c r="A30" s="5"/>
      <c r="B30" s="120" t="s">
        <v>20</v>
      </c>
      <c r="C30" s="120"/>
      <c r="D30" s="120"/>
      <c r="E30" s="120"/>
      <c r="F30" s="120"/>
      <c r="G30" s="120"/>
      <c r="H30" s="120"/>
      <c r="I30" s="120"/>
      <c r="J30" s="120"/>
      <c r="K30" s="120"/>
      <c r="L30" s="120"/>
      <c r="M30" s="120"/>
      <c r="N30" s="115"/>
      <c r="O30" s="115"/>
      <c r="P30" s="5"/>
      <c r="Q30" s="85"/>
      <c r="R30" s="85"/>
      <c r="S30" s="85"/>
      <c r="T30" s="5"/>
      <c r="U30" s="97"/>
      <c r="V30" s="97"/>
      <c r="W30" s="97"/>
      <c r="X30" s="97"/>
      <c r="Y30" s="97"/>
      <c r="Z30" s="97"/>
    </row>
    <row r="31" spans="1:26" ht="15" customHeight="1" x14ac:dyDescent="0.25">
      <c r="A31" s="5"/>
      <c r="B31" s="83" t="s">
        <v>21</v>
      </c>
      <c r="C31" s="83"/>
      <c r="D31" s="83"/>
      <c r="E31" s="83"/>
      <c r="F31" s="83"/>
      <c r="G31" s="83"/>
      <c r="H31" s="83"/>
      <c r="I31" s="83"/>
      <c r="J31" s="83"/>
      <c r="K31" s="83"/>
      <c r="L31" s="83"/>
      <c r="M31" s="83"/>
      <c r="N31" s="133"/>
      <c r="O31" s="133"/>
      <c r="P31" s="5"/>
      <c r="Q31" s="85"/>
      <c r="R31" s="85"/>
      <c r="S31" s="85"/>
      <c r="T31" s="5"/>
      <c r="U31" s="97"/>
      <c r="V31" s="97"/>
      <c r="W31" s="97"/>
      <c r="X31" s="97"/>
      <c r="Y31" s="97"/>
      <c r="Z31" s="97"/>
    </row>
    <row r="32" spans="1:26" ht="15" customHeight="1" x14ac:dyDescent="0.25">
      <c r="A32" s="5"/>
      <c r="B32" s="83" t="s">
        <v>22</v>
      </c>
      <c r="C32" s="83"/>
      <c r="D32" s="83"/>
      <c r="E32" s="83"/>
      <c r="F32" s="83"/>
      <c r="G32" s="83"/>
      <c r="H32" s="83"/>
      <c r="I32" s="83"/>
      <c r="J32" s="83"/>
      <c r="K32" s="83"/>
      <c r="L32" s="83"/>
      <c r="M32" s="83"/>
      <c r="N32" s="133"/>
      <c r="O32" s="133"/>
      <c r="P32" s="5"/>
      <c r="Q32" s="85"/>
      <c r="R32" s="85"/>
      <c r="S32" s="85"/>
      <c r="T32" s="5"/>
      <c r="U32" s="97"/>
      <c r="V32" s="97"/>
      <c r="W32" s="97"/>
      <c r="X32" s="97"/>
      <c r="Y32" s="97"/>
      <c r="Z32" s="97"/>
    </row>
    <row r="33" spans="1:26" ht="15" customHeight="1" x14ac:dyDescent="0.25">
      <c r="A33" s="5"/>
      <c r="B33" s="83" t="s">
        <v>23</v>
      </c>
      <c r="C33" s="83"/>
      <c r="D33" s="83"/>
      <c r="E33" s="83"/>
      <c r="F33" s="83"/>
      <c r="G33" s="83"/>
      <c r="H33" s="83"/>
      <c r="I33" s="83"/>
      <c r="J33" s="83"/>
      <c r="K33" s="83"/>
      <c r="L33" s="83"/>
      <c r="M33" s="83"/>
      <c r="N33" s="133"/>
      <c r="O33" s="133"/>
      <c r="P33" s="5"/>
      <c r="Q33" s="85"/>
      <c r="R33" s="85"/>
      <c r="S33" s="85"/>
      <c r="T33" s="5"/>
      <c r="U33" s="97"/>
      <c r="V33" s="97"/>
      <c r="W33" s="97"/>
      <c r="X33" s="97"/>
      <c r="Y33" s="97"/>
      <c r="Z33" s="97"/>
    </row>
    <row r="34" spans="1:26" ht="15" customHeight="1" x14ac:dyDescent="0.25">
      <c r="A34" s="5"/>
      <c r="B34" s="83" t="s">
        <v>24</v>
      </c>
      <c r="C34" s="83"/>
      <c r="D34" s="83"/>
      <c r="E34" s="83"/>
      <c r="F34" s="83"/>
      <c r="G34" s="83"/>
      <c r="H34" s="83"/>
      <c r="I34" s="83"/>
      <c r="J34" s="83"/>
      <c r="K34" s="83"/>
      <c r="L34" s="83"/>
      <c r="M34" s="83"/>
      <c r="N34" s="133"/>
      <c r="O34" s="133"/>
      <c r="P34" s="5"/>
      <c r="Q34" s="85"/>
      <c r="R34" s="85"/>
      <c r="S34" s="85"/>
      <c r="T34" s="5"/>
      <c r="U34" s="97"/>
      <c r="V34" s="97"/>
      <c r="W34" s="97"/>
      <c r="X34" s="97"/>
      <c r="Y34" s="97"/>
      <c r="Z34" s="97"/>
    </row>
    <row r="35" spans="1:26" ht="15" customHeight="1" x14ac:dyDescent="0.25">
      <c r="A35" s="5"/>
      <c r="B35" s="5"/>
      <c r="C35" s="5"/>
      <c r="D35" s="5"/>
      <c r="E35" s="5"/>
      <c r="F35" s="5"/>
      <c r="G35" s="5"/>
      <c r="H35" s="5"/>
      <c r="I35" s="5"/>
      <c r="J35" s="5"/>
      <c r="K35" s="5"/>
      <c r="L35" s="5"/>
      <c r="M35" s="5"/>
      <c r="N35" s="5"/>
      <c r="O35" s="5"/>
      <c r="P35" s="5"/>
      <c r="Q35" s="85"/>
      <c r="R35" s="85"/>
      <c r="S35" s="85"/>
      <c r="T35" s="5"/>
      <c r="U35" s="97"/>
      <c r="V35" s="97"/>
      <c r="W35" s="97"/>
      <c r="X35" s="97"/>
      <c r="Y35" s="97"/>
      <c r="Z35" s="97"/>
    </row>
    <row r="36" spans="1:26" ht="15" customHeight="1" x14ac:dyDescent="0.25">
      <c r="A36" s="5"/>
      <c r="B36" s="80" t="s">
        <v>25</v>
      </c>
      <c r="C36" s="80"/>
      <c r="D36" s="80"/>
      <c r="E36" s="80"/>
      <c r="F36" s="80"/>
      <c r="G36" s="80"/>
      <c r="H36" s="80"/>
      <c r="I36" s="80"/>
      <c r="J36" s="80"/>
      <c r="K36" s="80"/>
      <c r="L36" s="80"/>
      <c r="M36" s="80"/>
      <c r="N36" s="80"/>
      <c r="O36" s="80"/>
      <c r="P36" s="5"/>
      <c r="Q36" s="90" t="s">
        <v>26</v>
      </c>
      <c r="R36" s="90"/>
      <c r="S36" s="90"/>
      <c r="T36" s="5"/>
      <c r="U36" s="97"/>
      <c r="V36" s="97"/>
      <c r="W36" s="97"/>
      <c r="X36" s="97"/>
      <c r="Y36" s="97"/>
      <c r="Z36" s="97"/>
    </row>
    <row r="37" spans="1:26" ht="15" customHeight="1" x14ac:dyDescent="0.25">
      <c r="A37" s="5"/>
      <c r="B37" s="81" t="s">
        <v>27</v>
      </c>
      <c r="C37" s="81"/>
      <c r="D37" s="81"/>
      <c r="E37" s="81"/>
      <c r="F37" s="81"/>
      <c r="G37" s="81"/>
      <c r="H37" s="81"/>
      <c r="I37" s="81"/>
      <c r="J37" s="81"/>
      <c r="K37" s="81"/>
      <c r="L37" s="81"/>
      <c r="M37" s="81"/>
      <c r="N37" s="81"/>
      <c r="O37" s="81"/>
      <c r="P37" s="5"/>
      <c r="Q37" s="93">
        <v>10</v>
      </c>
      <c r="R37" s="93"/>
      <c r="S37" s="93"/>
      <c r="T37" s="5"/>
      <c r="U37" s="97"/>
      <c r="V37" s="97"/>
      <c r="W37" s="97"/>
      <c r="X37" s="97"/>
      <c r="Y37" s="97"/>
      <c r="Z37" s="97"/>
    </row>
    <row r="38" spans="1:26" ht="15" customHeight="1" x14ac:dyDescent="0.25">
      <c r="A38" s="44"/>
      <c r="B38" s="6"/>
      <c r="C38" s="44"/>
      <c r="D38" s="44"/>
      <c r="E38" s="44"/>
      <c r="F38" s="44"/>
      <c r="G38" s="44"/>
      <c r="H38" s="44"/>
      <c r="I38" s="44"/>
      <c r="J38" s="44"/>
      <c r="K38" s="44"/>
      <c r="L38" s="44"/>
      <c r="M38" s="44"/>
      <c r="N38" s="44"/>
      <c r="O38" s="44"/>
      <c r="P38" s="44"/>
      <c r="Q38" s="43"/>
      <c r="R38" s="43"/>
      <c r="S38" s="43"/>
      <c r="T38" s="44"/>
      <c r="U38" s="98"/>
      <c r="V38" s="98"/>
      <c r="W38" s="98"/>
      <c r="X38" s="98"/>
      <c r="Y38" s="98"/>
      <c r="Z38" s="98"/>
    </row>
    <row r="39" spans="1:26" ht="15" customHeight="1" x14ac:dyDescent="0.2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8.75" x14ac:dyDescent="0.3">
      <c r="A40" s="94" t="s">
        <v>28</v>
      </c>
      <c r="B40" s="94"/>
      <c r="C40" s="94"/>
      <c r="D40" s="94"/>
      <c r="E40" s="94"/>
      <c r="F40" s="94"/>
      <c r="G40" s="94"/>
      <c r="H40" s="94"/>
      <c r="I40" s="94"/>
      <c r="J40" s="94"/>
      <c r="K40" s="94"/>
      <c r="L40" s="94"/>
      <c r="M40" s="94"/>
      <c r="N40" s="94"/>
      <c r="O40" s="94"/>
      <c r="P40" s="94"/>
      <c r="Q40" s="94"/>
      <c r="R40" s="94"/>
      <c r="S40" s="94"/>
      <c r="T40" s="47"/>
      <c r="U40" s="95" t="s">
        <v>72</v>
      </c>
      <c r="V40" s="95"/>
      <c r="W40" s="95"/>
      <c r="X40" s="95"/>
      <c r="Y40" s="95"/>
      <c r="Z40" s="95"/>
    </row>
    <row r="41" spans="1:26" ht="15" customHeight="1" x14ac:dyDescent="0.3">
      <c r="A41" s="12"/>
      <c r="B41" s="74"/>
      <c r="C41" s="71"/>
      <c r="D41" s="71"/>
      <c r="E41" s="71"/>
      <c r="F41" s="71"/>
      <c r="G41" s="71"/>
      <c r="H41" s="71"/>
      <c r="I41" s="71"/>
      <c r="J41" s="71"/>
      <c r="K41" s="71"/>
      <c r="L41" s="71"/>
      <c r="M41" s="71"/>
      <c r="N41" s="71"/>
      <c r="O41" s="71"/>
      <c r="P41" s="71"/>
      <c r="Q41" s="117" t="s">
        <v>19</v>
      </c>
      <c r="R41" s="117"/>
      <c r="S41" s="117"/>
      <c r="T41" s="5"/>
      <c r="U41" s="97"/>
      <c r="V41" s="97"/>
      <c r="W41" s="97"/>
      <c r="X41" s="97"/>
      <c r="Y41" s="97"/>
      <c r="Z41" s="97"/>
    </row>
    <row r="42" spans="1:26" ht="15" customHeight="1" x14ac:dyDescent="0.25">
      <c r="A42" s="5"/>
      <c r="B42" s="86" t="s">
        <v>316</v>
      </c>
      <c r="C42" s="86"/>
      <c r="D42" s="86"/>
      <c r="E42" s="86"/>
      <c r="F42" s="86"/>
      <c r="G42" s="86"/>
      <c r="H42" s="86"/>
      <c r="I42" s="86"/>
      <c r="J42" s="86"/>
      <c r="K42" s="86"/>
      <c r="L42" s="86"/>
      <c r="M42" s="86"/>
      <c r="N42" s="173"/>
      <c r="O42" s="173"/>
      <c r="P42" s="5"/>
      <c r="Q42" s="82">
        <f>COUNTIF(N42:O50,"Yes")*3</f>
        <v>0</v>
      </c>
      <c r="R42" s="82"/>
      <c r="S42" s="82"/>
      <c r="T42" s="5"/>
      <c r="U42" s="97"/>
      <c r="V42" s="97"/>
      <c r="W42" s="97"/>
      <c r="X42" s="97"/>
      <c r="Y42" s="97"/>
      <c r="Z42" s="97"/>
    </row>
    <row r="43" spans="1:26" ht="15" customHeight="1" x14ac:dyDescent="0.25">
      <c r="A43" s="5"/>
      <c r="B43" s="87" t="s">
        <v>317</v>
      </c>
      <c r="C43" s="87"/>
      <c r="D43" s="87"/>
      <c r="E43" s="87"/>
      <c r="F43" s="87"/>
      <c r="G43" s="87"/>
      <c r="H43" s="87"/>
      <c r="I43" s="87"/>
      <c r="J43" s="87"/>
      <c r="K43" s="87"/>
      <c r="L43" s="87"/>
      <c r="M43" s="87"/>
      <c r="N43" s="174"/>
      <c r="O43" s="174"/>
      <c r="P43" s="5"/>
      <c r="Q43" s="82"/>
      <c r="R43" s="82"/>
      <c r="S43" s="82"/>
      <c r="T43" s="5"/>
      <c r="U43" s="97"/>
      <c r="V43" s="97"/>
      <c r="W43" s="97"/>
      <c r="X43" s="97"/>
      <c r="Y43" s="97"/>
      <c r="Z43" s="97"/>
    </row>
    <row r="44" spans="1:26" ht="15" customHeight="1" x14ac:dyDescent="0.25">
      <c r="A44" s="5"/>
      <c r="B44" s="87" t="s">
        <v>318</v>
      </c>
      <c r="C44" s="87"/>
      <c r="D44" s="87"/>
      <c r="E44" s="87"/>
      <c r="F44" s="87"/>
      <c r="G44" s="87"/>
      <c r="H44" s="87"/>
      <c r="I44" s="87"/>
      <c r="J44" s="87"/>
      <c r="K44" s="87"/>
      <c r="L44" s="87"/>
      <c r="M44" s="87"/>
      <c r="N44" s="174"/>
      <c r="O44" s="174"/>
      <c r="P44" s="5"/>
      <c r="Q44" s="82"/>
      <c r="R44" s="82"/>
      <c r="S44" s="82"/>
      <c r="T44" s="5"/>
      <c r="U44" s="97"/>
      <c r="V44" s="97"/>
      <c r="W44" s="97"/>
      <c r="X44" s="97"/>
      <c r="Y44" s="97"/>
      <c r="Z44" s="97"/>
    </row>
    <row r="45" spans="1:26" ht="15" customHeight="1" x14ac:dyDescent="0.25">
      <c r="A45" s="5"/>
      <c r="B45" s="87" t="s">
        <v>319</v>
      </c>
      <c r="C45" s="87"/>
      <c r="D45" s="87"/>
      <c r="E45" s="87"/>
      <c r="F45" s="87"/>
      <c r="G45" s="87"/>
      <c r="H45" s="87"/>
      <c r="I45" s="87"/>
      <c r="J45" s="87"/>
      <c r="K45" s="87"/>
      <c r="L45" s="87"/>
      <c r="M45" s="87"/>
      <c r="N45" s="174"/>
      <c r="O45" s="174"/>
      <c r="P45" s="5"/>
      <c r="Q45" s="82"/>
      <c r="R45" s="82"/>
      <c r="S45" s="82"/>
      <c r="T45" s="5"/>
      <c r="U45" s="97"/>
      <c r="V45" s="97"/>
      <c r="W45" s="97"/>
      <c r="X45" s="97"/>
      <c r="Y45" s="97"/>
      <c r="Z45" s="97"/>
    </row>
    <row r="46" spans="1:26" ht="15" customHeight="1" x14ac:dyDescent="0.25">
      <c r="A46" s="5"/>
      <c r="B46" s="87" t="s">
        <v>320</v>
      </c>
      <c r="C46" s="87"/>
      <c r="D46" s="87"/>
      <c r="E46" s="87"/>
      <c r="F46" s="87"/>
      <c r="G46" s="87"/>
      <c r="H46" s="87"/>
      <c r="I46" s="87"/>
      <c r="J46" s="87"/>
      <c r="K46" s="87"/>
      <c r="L46" s="87"/>
      <c r="M46" s="87"/>
      <c r="N46" s="174"/>
      <c r="O46" s="174"/>
      <c r="P46" s="5"/>
      <c r="Q46" s="82"/>
      <c r="R46" s="82"/>
      <c r="S46" s="82"/>
      <c r="T46" s="5"/>
      <c r="U46" s="97"/>
      <c r="V46" s="97"/>
      <c r="W46" s="97"/>
      <c r="X46" s="97"/>
      <c r="Y46" s="97"/>
      <c r="Z46" s="97"/>
    </row>
    <row r="47" spans="1:26" ht="15" customHeight="1" x14ac:dyDescent="0.25">
      <c r="A47" s="5"/>
      <c r="B47" s="88" t="s">
        <v>321</v>
      </c>
      <c r="C47" s="88"/>
      <c r="D47" s="88"/>
      <c r="E47" s="88"/>
      <c r="F47" s="88"/>
      <c r="G47" s="88"/>
      <c r="H47" s="88"/>
      <c r="I47" s="88"/>
      <c r="J47" s="88"/>
      <c r="K47" s="88"/>
      <c r="L47" s="88"/>
      <c r="M47" s="88"/>
      <c r="N47" s="174"/>
      <c r="O47" s="174"/>
      <c r="P47" s="5"/>
      <c r="Q47" s="82"/>
      <c r="R47" s="82"/>
      <c r="S47" s="82"/>
      <c r="T47" s="5"/>
      <c r="U47" s="97"/>
      <c r="V47" s="97"/>
      <c r="W47" s="97"/>
      <c r="X47" s="97"/>
      <c r="Y47" s="97"/>
      <c r="Z47" s="97"/>
    </row>
    <row r="48" spans="1:26" ht="15" customHeight="1" x14ac:dyDescent="0.25">
      <c r="A48" s="5"/>
      <c r="B48" s="87" t="s">
        <v>322</v>
      </c>
      <c r="C48" s="87"/>
      <c r="D48" s="87"/>
      <c r="E48" s="87"/>
      <c r="F48" s="87"/>
      <c r="G48" s="87"/>
      <c r="H48" s="87"/>
      <c r="I48" s="87"/>
      <c r="J48" s="87"/>
      <c r="K48" s="87"/>
      <c r="L48" s="87"/>
      <c r="M48" s="87"/>
      <c r="N48" s="174"/>
      <c r="O48" s="174"/>
      <c r="P48" s="5"/>
      <c r="Q48" s="82"/>
      <c r="R48" s="82"/>
      <c r="S48" s="82"/>
      <c r="T48" s="5"/>
      <c r="U48" s="97"/>
      <c r="V48" s="97"/>
      <c r="W48" s="97"/>
      <c r="X48" s="97"/>
      <c r="Y48" s="97"/>
      <c r="Z48" s="97"/>
    </row>
    <row r="49" spans="1:26" ht="15" customHeight="1" x14ac:dyDescent="0.25">
      <c r="A49" s="5"/>
      <c r="B49" s="87" t="s">
        <v>323</v>
      </c>
      <c r="C49" s="87"/>
      <c r="D49" s="87"/>
      <c r="E49" s="87"/>
      <c r="F49" s="87"/>
      <c r="G49" s="87"/>
      <c r="H49" s="87"/>
      <c r="I49" s="87"/>
      <c r="J49" s="87"/>
      <c r="K49" s="87"/>
      <c r="L49" s="87"/>
      <c r="M49" s="87"/>
      <c r="N49" s="174"/>
      <c r="O49" s="174"/>
      <c r="P49" s="5"/>
      <c r="Q49" s="82"/>
      <c r="R49" s="82"/>
      <c r="S49" s="82"/>
      <c r="T49" s="5"/>
      <c r="U49" s="97"/>
      <c r="V49" s="97"/>
      <c r="W49" s="97"/>
      <c r="X49" s="97"/>
      <c r="Y49" s="97"/>
      <c r="Z49" s="97"/>
    </row>
    <row r="50" spans="1:26" ht="15" customHeight="1" x14ac:dyDescent="0.25">
      <c r="A50" s="5"/>
      <c r="B50" s="88" t="s">
        <v>324</v>
      </c>
      <c r="C50" s="88"/>
      <c r="D50" s="88"/>
      <c r="E50" s="88"/>
      <c r="F50" s="88"/>
      <c r="G50" s="88"/>
      <c r="H50" s="88"/>
      <c r="I50" s="88"/>
      <c r="J50" s="88"/>
      <c r="K50" s="88"/>
      <c r="L50" s="88"/>
      <c r="M50" s="88"/>
      <c r="N50" s="174"/>
      <c r="O50" s="174"/>
      <c r="P50" s="5"/>
      <c r="Q50" s="82"/>
      <c r="R50" s="82"/>
      <c r="S50" s="82"/>
      <c r="T50" s="5"/>
      <c r="U50" s="97"/>
      <c r="V50" s="97"/>
      <c r="W50" s="97"/>
      <c r="X50" s="97"/>
      <c r="Y50" s="97"/>
      <c r="Z50" s="97"/>
    </row>
    <row r="51" spans="1:26" ht="15" customHeight="1" x14ac:dyDescent="0.25">
      <c r="A51" s="5"/>
      <c r="B51" s="78"/>
      <c r="C51" s="78"/>
      <c r="D51" s="78"/>
      <c r="E51" s="78"/>
      <c r="F51" s="78"/>
      <c r="G51" s="78"/>
      <c r="H51" s="78"/>
      <c r="I51" s="78"/>
      <c r="J51" s="78"/>
      <c r="K51" s="78"/>
      <c r="L51" s="78"/>
      <c r="M51" s="78"/>
      <c r="N51" s="79"/>
      <c r="O51" s="79"/>
      <c r="P51" s="5"/>
      <c r="Q51" s="82"/>
      <c r="R51" s="82"/>
      <c r="S51" s="82"/>
      <c r="T51" s="5"/>
      <c r="U51" s="97"/>
      <c r="V51" s="97"/>
      <c r="W51" s="97"/>
      <c r="X51" s="97"/>
      <c r="Y51" s="97"/>
      <c r="Z51" s="97"/>
    </row>
    <row r="52" spans="1:26" x14ac:dyDescent="0.25">
      <c r="A52" s="5"/>
      <c r="B52" s="80" t="s">
        <v>25</v>
      </c>
      <c r="C52" s="80"/>
      <c r="D52" s="80"/>
      <c r="E52" s="80"/>
      <c r="F52" s="80"/>
      <c r="G52" s="80"/>
      <c r="H52" s="80"/>
      <c r="I52" s="80"/>
      <c r="J52" s="80"/>
      <c r="K52" s="80"/>
      <c r="L52" s="80"/>
      <c r="M52" s="80"/>
      <c r="N52" s="80"/>
      <c r="O52" s="80"/>
      <c r="P52" s="5"/>
      <c r="Q52" s="90" t="s">
        <v>26</v>
      </c>
      <c r="R52" s="90"/>
      <c r="S52" s="90"/>
      <c r="T52" s="5"/>
      <c r="U52" s="97"/>
      <c r="V52" s="97"/>
      <c r="W52" s="97"/>
      <c r="X52" s="97"/>
      <c r="Y52" s="97"/>
      <c r="Z52" s="97"/>
    </row>
    <row r="53" spans="1:26" x14ac:dyDescent="0.25">
      <c r="A53" s="5"/>
      <c r="B53" s="81" t="s">
        <v>325</v>
      </c>
      <c r="C53" s="81"/>
      <c r="D53" s="81"/>
      <c r="E53" s="81"/>
      <c r="F53" s="81"/>
      <c r="G53" s="81"/>
      <c r="H53" s="81"/>
      <c r="I53" s="81"/>
      <c r="J53" s="81"/>
      <c r="K53" s="81"/>
      <c r="L53" s="81"/>
      <c r="M53" s="81"/>
      <c r="N53" s="81"/>
      <c r="O53" s="81"/>
      <c r="P53" s="5"/>
      <c r="Q53" s="118">
        <v>27</v>
      </c>
      <c r="R53" s="118"/>
      <c r="S53" s="118"/>
      <c r="T53" s="5"/>
      <c r="U53" s="97"/>
      <c r="V53" s="97"/>
      <c r="W53" s="97"/>
      <c r="X53" s="97"/>
      <c r="Y53" s="97"/>
      <c r="Z53" s="97"/>
    </row>
    <row r="54" spans="1:26" x14ac:dyDescent="0.25">
      <c r="A54" s="52"/>
      <c r="B54" s="53"/>
      <c r="C54" s="52"/>
      <c r="D54" s="73"/>
      <c r="E54" s="73"/>
      <c r="F54" s="73"/>
      <c r="G54" s="73"/>
      <c r="H54" s="73"/>
      <c r="I54" s="73"/>
      <c r="J54" s="73"/>
      <c r="K54" s="73"/>
      <c r="L54" s="73"/>
      <c r="M54" s="73"/>
      <c r="N54" s="73"/>
      <c r="O54" s="73"/>
      <c r="P54" s="73"/>
      <c r="Q54" s="69"/>
      <c r="R54" s="69"/>
      <c r="S54" s="69"/>
      <c r="T54" s="73"/>
      <c r="U54" s="98"/>
      <c r="V54" s="98"/>
      <c r="W54" s="98"/>
      <c r="X54" s="98"/>
      <c r="Y54" s="98"/>
      <c r="Z54" s="98"/>
    </row>
    <row r="55" spans="1:26" ht="15" customHeight="1" x14ac:dyDescent="0.25">
      <c r="A55" s="5"/>
      <c r="B55" s="5"/>
      <c r="C55" s="5"/>
      <c r="D55" s="5"/>
      <c r="E55" s="5"/>
      <c r="F55" s="5"/>
      <c r="G55" s="5"/>
      <c r="H55" s="5"/>
      <c r="I55" s="5"/>
      <c r="J55" s="5"/>
      <c r="K55" s="5"/>
      <c r="L55" s="5"/>
      <c r="M55" s="5"/>
      <c r="N55" s="5"/>
      <c r="O55" s="5"/>
      <c r="P55" s="5"/>
      <c r="Q55" s="11"/>
      <c r="R55" s="11"/>
      <c r="S55" s="11"/>
      <c r="T55" s="5"/>
      <c r="U55" s="5"/>
      <c r="V55" s="5"/>
      <c r="W55" s="5"/>
      <c r="X55" s="5"/>
      <c r="Y55" s="5"/>
      <c r="Z55" s="5"/>
    </row>
    <row r="56" spans="1:26" ht="18.75" x14ac:dyDescent="0.3">
      <c r="A56" s="94" t="s">
        <v>30</v>
      </c>
      <c r="B56" s="94"/>
      <c r="C56" s="94"/>
      <c r="D56" s="94"/>
      <c r="E56" s="94"/>
      <c r="F56" s="94"/>
      <c r="G56" s="94"/>
      <c r="H56" s="94"/>
      <c r="I56" s="94"/>
      <c r="J56" s="94"/>
      <c r="K56" s="94"/>
      <c r="L56" s="94"/>
      <c r="M56" s="94"/>
      <c r="N56" s="94"/>
      <c r="O56" s="94"/>
      <c r="P56" s="94"/>
      <c r="Q56" s="94"/>
      <c r="R56" s="94"/>
      <c r="S56" s="94"/>
      <c r="T56" s="47"/>
      <c r="U56" s="95" t="s">
        <v>72</v>
      </c>
      <c r="V56" s="95"/>
      <c r="W56" s="95"/>
      <c r="X56" s="95"/>
      <c r="Y56" s="95"/>
      <c r="Z56" s="95"/>
    </row>
    <row r="57" spans="1:26" ht="15" customHeight="1" x14ac:dyDescent="0.3">
      <c r="A57" s="12"/>
      <c r="B57" s="74"/>
      <c r="C57" s="71"/>
      <c r="D57" s="71"/>
      <c r="E57" s="71"/>
      <c r="F57" s="71"/>
      <c r="G57" s="71"/>
      <c r="H57" s="71"/>
      <c r="I57" s="71"/>
      <c r="J57" s="71"/>
      <c r="K57" s="71"/>
      <c r="L57" s="71"/>
      <c r="M57" s="71"/>
      <c r="N57" s="71"/>
      <c r="O57" s="71"/>
      <c r="P57" s="71"/>
      <c r="Q57" s="96" t="s">
        <v>19</v>
      </c>
      <c r="R57" s="96"/>
      <c r="S57" s="96"/>
      <c r="T57" s="5"/>
      <c r="U57" s="97"/>
      <c r="V57" s="97"/>
      <c r="W57" s="97"/>
      <c r="X57" s="97"/>
      <c r="Y57" s="97"/>
      <c r="Z57" s="97"/>
    </row>
    <row r="58" spans="1:26" ht="15" customHeight="1" x14ac:dyDescent="0.3">
      <c r="A58" s="12"/>
      <c r="B58" s="71"/>
      <c r="C58" s="71"/>
      <c r="D58" s="71"/>
      <c r="E58" s="71"/>
      <c r="F58" s="71"/>
      <c r="G58" s="71"/>
      <c r="H58" s="71"/>
      <c r="I58" s="71"/>
      <c r="J58" s="71"/>
      <c r="K58" s="71"/>
      <c r="L58" s="71"/>
      <c r="M58" s="71"/>
      <c r="N58" s="71"/>
      <c r="O58" s="71"/>
      <c r="P58" s="71"/>
      <c r="Q58" s="85">
        <f>IF(N59="-","-",
IF(N59="Yes",18,
IF(N59="No",0,0)))</f>
        <v>0</v>
      </c>
      <c r="R58" s="85"/>
      <c r="S58" s="85"/>
      <c r="T58" s="5"/>
      <c r="U58" s="97"/>
      <c r="V58" s="97"/>
      <c r="W58" s="97"/>
      <c r="X58" s="97"/>
      <c r="Y58" s="97"/>
      <c r="Z58" s="97"/>
    </row>
    <row r="59" spans="1:26" ht="15" customHeight="1" x14ac:dyDescent="0.25">
      <c r="A59" s="5"/>
      <c r="B59" s="114" t="s">
        <v>267</v>
      </c>
      <c r="C59" s="114"/>
      <c r="D59" s="114"/>
      <c r="E59" s="114"/>
      <c r="F59" s="114"/>
      <c r="G59" s="114"/>
      <c r="H59" s="114"/>
      <c r="I59" s="114"/>
      <c r="J59" s="114"/>
      <c r="K59" s="114"/>
      <c r="L59" s="114"/>
      <c r="M59" s="114"/>
      <c r="N59" s="115"/>
      <c r="O59" s="115"/>
      <c r="P59" s="5"/>
      <c r="Q59" s="85"/>
      <c r="R59" s="85"/>
      <c r="S59" s="85"/>
      <c r="T59" s="5"/>
      <c r="U59" s="97"/>
      <c r="V59" s="97"/>
      <c r="W59" s="97"/>
      <c r="X59" s="97"/>
      <c r="Y59" s="97"/>
      <c r="Z59" s="97"/>
    </row>
    <row r="60" spans="1:26" x14ac:dyDescent="0.25">
      <c r="A60" s="5"/>
      <c r="B60" s="101"/>
      <c r="C60" s="101"/>
      <c r="D60" s="101"/>
      <c r="E60" s="101"/>
      <c r="F60" s="101"/>
      <c r="G60" s="101"/>
      <c r="H60" s="101"/>
      <c r="I60" s="101"/>
      <c r="J60" s="101"/>
      <c r="K60" s="101"/>
      <c r="L60" s="101"/>
      <c r="M60" s="101"/>
      <c r="N60" s="101"/>
      <c r="O60" s="101"/>
      <c r="P60" s="5"/>
      <c r="Q60" s="85"/>
      <c r="R60" s="85"/>
      <c r="S60" s="85"/>
      <c r="T60" s="5"/>
      <c r="U60" s="97"/>
      <c r="V60" s="97"/>
      <c r="W60" s="97"/>
      <c r="X60" s="97"/>
      <c r="Y60" s="97"/>
      <c r="Z60" s="97"/>
    </row>
    <row r="61" spans="1:26" x14ac:dyDescent="0.25">
      <c r="A61" s="5"/>
      <c r="B61" s="116"/>
      <c r="C61" s="116"/>
      <c r="D61" s="116"/>
      <c r="E61" s="116"/>
      <c r="F61" s="116"/>
      <c r="G61" s="116"/>
      <c r="H61" s="116"/>
      <c r="I61" s="116"/>
      <c r="J61" s="116"/>
      <c r="K61" s="116"/>
      <c r="L61" s="116"/>
      <c r="M61" s="116"/>
      <c r="N61" s="116"/>
      <c r="O61" s="116"/>
      <c r="P61" s="5"/>
      <c r="Q61" s="90" t="s">
        <v>26</v>
      </c>
      <c r="R61" s="90"/>
      <c r="S61" s="90"/>
      <c r="T61" s="5"/>
      <c r="U61" s="97"/>
      <c r="V61" s="97"/>
      <c r="W61" s="97"/>
      <c r="X61" s="97"/>
      <c r="Y61" s="97"/>
      <c r="Z61" s="97"/>
    </row>
    <row r="62" spans="1:26" x14ac:dyDescent="0.25">
      <c r="A62" s="5"/>
      <c r="B62" s="75"/>
      <c r="C62" s="75"/>
      <c r="D62" s="75"/>
      <c r="E62" s="75"/>
      <c r="F62" s="75"/>
      <c r="G62" s="75"/>
      <c r="H62" s="75"/>
      <c r="I62" s="75"/>
      <c r="J62" s="75"/>
      <c r="K62" s="75"/>
      <c r="L62" s="75"/>
      <c r="M62" s="75"/>
      <c r="N62" s="75"/>
      <c r="O62" s="75"/>
      <c r="P62" s="5"/>
      <c r="Q62" s="93">
        <f>IF(N59="-","-",18)</f>
        <v>18</v>
      </c>
      <c r="R62" s="93"/>
      <c r="S62" s="93"/>
      <c r="T62" s="5"/>
      <c r="U62" s="97"/>
      <c r="V62" s="97"/>
      <c r="W62" s="97"/>
      <c r="X62" s="97"/>
      <c r="Y62" s="97"/>
      <c r="Z62" s="97"/>
    </row>
    <row r="63" spans="1:26" x14ac:dyDescent="0.25">
      <c r="A63" s="73"/>
      <c r="B63" s="73"/>
      <c r="C63" s="73"/>
      <c r="D63" s="73"/>
      <c r="E63" s="73"/>
      <c r="F63" s="73"/>
      <c r="G63" s="73"/>
      <c r="H63" s="73"/>
      <c r="I63" s="73"/>
      <c r="J63" s="73"/>
      <c r="K63" s="73"/>
      <c r="L63" s="73"/>
      <c r="M63" s="73"/>
      <c r="N63" s="73"/>
      <c r="O63" s="73"/>
      <c r="P63" s="73"/>
      <c r="Q63" s="69"/>
      <c r="R63" s="69"/>
      <c r="S63" s="69"/>
      <c r="T63" s="73"/>
      <c r="U63" s="98"/>
      <c r="V63" s="98"/>
      <c r="W63" s="98"/>
      <c r="X63" s="98"/>
      <c r="Y63" s="98"/>
      <c r="Z63" s="98"/>
    </row>
    <row r="64" spans="1:26" ht="15" customHeight="1" x14ac:dyDescent="0.25">
      <c r="A64" s="5"/>
      <c r="B64" s="5"/>
      <c r="C64" s="5"/>
      <c r="D64" s="5"/>
      <c r="E64" s="5"/>
      <c r="F64" s="5"/>
      <c r="G64" s="5"/>
      <c r="H64" s="5"/>
      <c r="I64" s="5"/>
      <c r="J64" s="5"/>
      <c r="K64" s="5"/>
      <c r="L64" s="5"/>
      <c r="M64" s="5"/>
      <c r="N64" s="5"/>
      <c r="O64" s="5"/>
      <c r="P64" s="5"/>
      <c r="Q64" s="11"/>
      <c r="R64" s="11"/>
      <c r="S64" s="11"/>
      <c r="T64" s="5"/>
      <c r="U64" s="5"/>
      <c r="V64" s="5"/>
      <c r="W64" s="5"/>
      <c r="X64" s="5"/>
      <c r="Y64" s="5"/>
      <c r="Z64" s="5"/>
    </row>
    <row r="65" spans="1:26" ht="18.75" x14ac:dyDescent="0.3">
      <c r="A65" s="94" t="s">
        <v>31</v>
      </c>
      <c r="B65" s="94"/>
      <c r="C65" s="94"/>
      <c r="D65" s="94"/>
      <c r="E65" s="94"/>
      <c r="F65" s="94"/>
      <c r="G65" s="94"/>
      <c r="H65" s="94"/>
      <c r="I65" s="94"/>
      <c r="J65" s="94"/>
      <c r="K65" s="94"/>
      <c r="L65" s="94"/>
      <c r="M65" s="94"/>
      <c r="N65" s="94"/>
      <c r="O65" s="94"/>
      <c r="P65" s="94"/>
      <c r="Q65" s="94"/>
      <c r="R65" s="94"/>
      <c r="S65" s="94"/>
      <c r="T65" s="47"/>
      <c r="U65" s="95" t="s">
        <v>72</v>
      </c>
      <c r="V65" s="95"/>
      <c r="W65" s="95"/>
      <c r="X65" s="95"/>
      <c r="Y65" s="95"/>
      <c r="Z65" s="95"/>
    </row>
    <row r="66" spans="1:26" ht="15" customHeight="1" x14ac:dyDescent="0.3">
      <c r="A66" s="12"/>
      <c r="B66" s="42" t="s">
        <v>29</v>
      </c>
      <c r="C66" s="12"/>
      <c r="D66" s="12"/>
      <c r="E66" s="12"/>
      <c r="F66" s="12"/>
      <c r="G66" s="12"/>
      <c r="H66" s="12"/>
      <c r="I66" s="12"/>
      <c r="J66" s="12"/>
      <c r="K66" s="12"/>
      <c r="L66" s="12"/>
      <c r="M66" s="12"/>
      <c r="N66" s="12"/>
      <c r="O66" s="12"/>
      <c r="P66" s="12"/>
      <c r="Q66" s="96" t="s">
        <v>19</v>
      </c>
      <c r="R66" s="96"/>
      <c r="S66" s="96"/>
      <c r="T66" s="5"/>
      <c r="U66" s="97"/>
      <c r="V66" s="97"/>
      <c r="W66" s="97"/>
      <c r="X66" s="97"/>
      <c r="Y66" s="97"/>
      <c r="Z66" s="97"/>
    </row>
    <row r="67" spans="1:26" ht="15" customHeight="1" x14ac:dyDescent="0.25">
      <c r="A67" s="5"/>
      <c r="B67" s="5"/>
      <c r="C67" s="5"/>
      <c r="D67" s="5"/>
      <c r="E67" s="5"/>
      <c r="F67" s="5"/>
      <c r="G67" s="5"/>
      <c r="H67" s="5"/>
      <c r="I67" s="5"/>
      <c r="J67" s="5"/>
      <c r="K67" s="5"/>
      <c r="L67" s="5"/>
      <c r="M67" s="5"/>
      <c r="N67" s="5"/>
      <c r="O67" s="5"/>
      <c r="P67" s="5"/>
      <c r="Q67" s="85">
        <f>IF(N70="-","-",
IF(AND(T13="Yes",N70&gt;=0.8),41,
IF(AND(T13="Yes",N70&gt;=0.6),25,
IF(AND(T13="Yes",N70&gt;=0.5),13,
IF(AND(T13="Yes",N70&lt;0.5),0,
IF(AND(T11="Permanent Supportive Housing",N70&gt;=0.996),41,
IF(AND(T11="Permanent Supportive Housing",N70&gt;=0.976),25,
IF(AND(T11="Permanent Supportive Housing",N70&gt;=0.876),13,
IF(AND(T11="Permanent Supportive Housing",N70&lt;0.876),0,
IF(AND(T11="Rapid Rehousing",N70&gt;=0.966),41,
IF(AND(T11="Rapid Rehousing",N70&gt;=0.856),25,
IF(AND(T11="Rapid Rehousing",N70&gt;=0.646),13,
IF(AND(T11="Rapid Rehousing",N70&lt;0.646),0,
IF(AND(T11="Street Outreach",N70&gt;=0.647),41,
IF(AND(T11="Street Outreach",N70&gt;=0.604),25,
IF(AND(T11="Street Outreach",N70&gt;=0.562),13,
IF(AND(T11="Street Outreach",N70&lt;0.562),0,
0)))))))))))))))))</f>
        <v>0</v>
      </c>
      <c r="R67" s="85"/>
      <c r="S67" s="85"/>
      <c r="T67" s="5"/>
      <c r="U67" s="97"/>
      <c r="V67" s="97"/>
      <c r="W67" s="97"/>
      <c r="X67" s="97"/>
      <c r="Y67" s="97"/>
      <c r="Z67" s="97"/>
    </row>
    <row r="68" spans="1:26" ht="15" customHeight="1" x14ac:dyDescent="0.25">
      <c r="A68" s="5"/>
      <c r="B68" s="120" t="s">
        <v>32</v>
      </c>
      <c r="C68" s="120"/>
      <c r="D68" s="120"/>
      <c r="E68" s="120"/>
      <c r="F68" s="120"/>
      <c r="G68" s="120"/>
      <c r="H68" s="120"/>
      <c r="I68" s="120"/>
      <c r="J68" s="120"/>
      <c r="K68" s="120"/>
      <c r="L68" s="120"/>
      <c r="M68" s="120"/>
      <c r="N68" s="151" t="str">
        <f>IFERROR(VLOOKUP(G7,Lookup!A:AW,20,FALSE),"-")</f>
        <v>-</v>
      </c>
      <c r="O68" s="151"/>
      <c r="P68" s="5"/>
      <c r="Q68" s="85"/>
      <c r="R68" s="85"/>
      <c r="S68" s="85"/>
      <c r="T68" s="5"/>
      <c r="U68" s="97"/>
      <c r="V68" s="97"/>
      <c r="W68" s="97"/>
      <c r="X68" s="97"/>
      <c r="Y68" s="97"/>
      <c r="Z68" s="97"/>
    </row>
    <row r="69" spans="1:26" ht="15" customHeight="1" x14ac:dyDescent="0.35">
      <c r="A69" s="5"/>
      <c r="B69" s="83" t="s">
        <v>33</v>
      </c>
      <c r="C69" s="83"/>
      <c r="D69" s="83"/>
      <c r="E69" s="83"/>
      <c r="F69" s="83"/>
      <c r="G69" s="83"/>
      <c r="H69" s="83"/>
      <c r="I69" s="83"/>
      <c r="J69" s="83"/>
      <c r="K69" s="83"/>
      <c r="L69" s="83"/>
      <c r="M69" s="83"/>
      <c r="N69" s="151" t="str">
        <f>IFERROR(VLOOKUP(G7,Lookup!A:AW,21,FALSE),"-")</f>
        <v>-</v>
      </c>
      <c r="O69" s="151"/>
      <c r="P69" s="5"/>
      <c r="Q69" s="85"/>
      <c r="R69" s="85"/>
      <c r="S69" s="85"/>
      <c r="T69" s="5"/>
      <c r="U69" s="97"/>
      <c r="V69" s="97"/>
      <c r="W69" s="97"/>
      <c r="X69" s="97"/>
      <c r="Y69" s="97"/>
      <c r="Z69" s="97"/>
    </row>
    <row r="70" spans="1:26" ht="15" customHeight="1" x14ac:dyDescent="0.25">
      <c r="A70" s="5"/>
      <c r="B70" s="153" t="s">
        <v>34</v>
      </c>
      <c r="C70" s="153"/>
      <c r="D70" s="153"/>
      <c r="E70" s="153"/>
      <c r="F70" s="153"/>
      <c r="G70" s="153"/>
      <c r="H70" s="153"/>
      <c r="I70" s="153"/>
      <c r="J70" s="153"/>
      <c r="K70" s="153"/>
      <c r="L70" s="153"/>
      <c r="M70" s="153"/>
      <c r="N70" s="147">
        <f>IFERROR(IF(OR(N69=0,ISBLANK(N69)),"-",N68/N69),0)</f>
        <v>0</v>
      </c>
      <c r="O70" s="147"/>
      <c r="P70" s="5"/>
      <c r="Q70" s="85"/>
      <c r="R70" s="85"/>
      <c r="S70" s="85"/>
      <c r="T70" s="5"/>
      <c r="U70" s="97"/>
      <c r="V70" s="97"/>
      <c r="W70" s="97"/>
      <c r="X70" s="97"/>
      <c r="Y70" s="97"/>
      <c r="Z70" s="97"/>
    </row>
    <row r="71" spans="1:26" ht="15" customHeight="1" x14ac:dyDescent="0.25">
      <c r="A71" s="5"/>
      <c r="B71" s="5"/>
      <c r="C71" s="5"/>
      <c r="D71" s="5"/>
      <c r="E71" s="5"/>
      <c r="F71" s="5"/>
      <c r="G71" s="5"/>
      <c r="H71" s="5"/>
      <c r="I71" s="5"/>
      <c r="J71" s="5"/>
      <c r="K71" s="5"/>
      <c r="L71" s="5"/>
      <c r="M71" s="5"/>
      <c r="N71" s="13"/>
      <c r="O71" s="13"/>
      <c r="P71" s="5"/>
      <c r="Q71" s="85"/>
      <c r="R71" s="85"/>
      <c r="S71" s="85"/>
      <c r="T71" s="5"/>
      <c r="U71" s="97"/>
      <c r="V71" s="97"/>
      <c r="W71" s="97"/>
      <c r="X71" s="97"/>
      <c r="Y71" s="97"/>
      <c r="Z71" s="97"/>
    </row>
    <row r="72" spans="1:26" x14ac:dyDescent="0.25">
      <c r="A72" s="5"/>
      <c r="B72" s="5"/>
      <c r="C72" s="5"/>
      <c r="D72" s="5"/>
      <c r="E72" s="5"/>
      <c r="F72" s="5"/>
      <c r="G72" s="5"/>
      <c r="H72" s="5"/>
      <c r="I72" s="5"/>
      <c r="J72" s="5"/>
      <c r="K72" s="5"/>
      <c r="L72" s="5"/>
      <c r="M72" s="5"/>
      <c r="N72" s="13"/>
      <c r="O72" s="13"/>
      <c r="P72" s="5"/>
      <c r="Q72" s="85"/>
      <c r="R72" s="85"/>
      <c r="S72" s="85"/>
      <c r="T72" s="5"/>
      <c r="U72" s="97"/>
      <c r="V72" s="97"/>
      <c r="W72" s="97"/>
      <c r="X72" s="97"/>
      <c r="Y72" s="97"/>
      <c r="Z72" s="97"/>
    </row>
    <row r="73" spans="1:26" x14ac:dyDescent="0.25">
      <c r="A73" s="5"/>
      <c r="B73" s="80" t="s">
        <v>25</v>
      </c>
      <c r="C73" s="80"/>
      <c r="D73" s="80"/>
      <c r="E73" s="80"/>
      <c r="F73" s="80"/>
      <c r="G73" s="80"/>
      <c r="H73" s="80"/>
      <c r="I73" s="80"/>
      <c r="J73" s="80"/>
      <c r="K73" s="80"/>
      <c r="L73" s="80"/>
      <c r="M73" s="80"/>
      <c r="N73" s="80"/>
      <c r="O73" s="80"/>
      <c r="P73" s="5"/>
      <c r="Q73" s="85"/>
      <c r="R73" s="85"/>
      <c r="S73" s="85"/>
      <c r="T73" s="5"/>
      <c r="U73" s="97"/>
      <c r="V73" s="97"/>
      <c r="W73" s="97"/>
      <c r="X73" s="97"/>
      <c r="Y73" s="97"/>
      <c r="Z73" s="97"/>
    </row>
    <row r="74" spans="1:26" x14ac:dyDescent="0.25">
      <c r="A74" s="5"/>
      <c r="B74" s="119" t="s">
        <v>35</v>
      </c>
      <c r="C74" s="119"/>
      <c r="D74" s="119"/>
      <c r="E74" s="119"/>
      <c r="F74" s="119"/>
      <c r="G74" s="119"/>
      <c r="H74" s="119"/>
      <c r="I74" s="119"/>
      <c r="J74" s="119"/>
      <c r="K74" s="119"/>
      <c r="L74" s="119"/>
      <c r="M74" s="119"/>
      <c r="N74" s="119"/>
      <c r="O74" s="119"/>
      <c r="P74" s="119"/>
      <c r="Q74" s="85"/>
      <c r="R74" s="85"/>
      <c r="S74" s="85"/>
      <c r="T74" s="5"/>
      <c r="U74" s="97"/>
      <c r="V74" s="97"/>
      <c r="W74" s="97"/>
      <c r="X74" s="97"/>
      <c r="Y74" s="97"/>
      <c r="Z74" s="97"/>
    </row>
    <row r="75" spans="1:26" x14ac:dyDescent="0.25">
      <c r="A75" s="5"/>
      <c r="B75" s="119" t="s">
        <v>36</v>
      </c>
      <c r="C75" s="119"/>
      <c r="D75" s="119"/>
      <c r="E75" s="119"/>
      <c r="F75" s="119"/>
      <c r="G75" s="119"/>
      <c r="H75" s="119"/>
      <c r="I75" s="119"/>
      <c r="J75" s="119"/>
      <c r="K75" s="119"/>
      <c r="L75" s="119"/>
      <c r="M75" s="119"/>
      <c r="N75" s="119"/>
      <c r="O75" s="119"/>
      <c r="P75" s="119"/>
      <c r="Q75" s="85"/>
      <c r="R75" s="85"/>
      <c r="S75" s="85"/>
      <c r="T75" s="5"/>
      <c r="U75" s="97"/>
      <c r="V75" s="97"/>
      <c r="W75" s="97"/>
      <c r="X75" s="97"/>
      <c r="Y75" s="97"/>
      <c r="Z75" s="97"/>
    </row>
    <row r="76" spans="1:26" x14ac:dyDescent="0.25">
      <c r="A76" s="5"/>
      <c r="B76" s="119" t="s">
        <v>37</v>
      </c>
      <c r="C76" s="119"/>
      <c r="D76" s="119"/>
      <c r="E76" s="119"/>
      <c r="F76" s="119"/>
      <c r="G76" s="119"/>
      <c r="H76" s="119"/>
      <c r="I76" s="119"/>
      <c r="J76" s="119"/>
      <c r="K76" s="119"/>
      <c r="L76" s="119"/>
      <c r="M76" s="119"/>
      <c r="N76" s="119"/>
      <c r="O76" s="119"/>
      <c r="P76" s="119"/>
      <c r="Q76" s="90" t="s">
        <v>26</v>
      </c>
      <c r="R76" s="90"/>
      <c r="S76" s="90"/>
      <c r="T76" s="5"/>
      <c r="U76" s="97"/>
      <c r="V76" s="97"/>
      <c r="W76" s="97"/>
      <c r="X76" s="97"/>
      <c r="Y76" s="97"/>
      <c r="Z76" s="97"/>
    </row>
    <row r="77" spans="1:26" x14ac:dyDescent="0.25">
      <c r="A77" s="5"/>
      <c r="B77" s="152" t="s">
        <v>38</v>
      </c>
      <c r="C77" s="152"/>
      <c r="D77" s="152"/>
      <c r="E77" s="152"/>
      <c r="F77" s="152"/>
      <c r="G77" s="152"/>
      <c r="H77" s="152"/>
      <c r="I77" s="152"/>
      <c r="J77" s="152"/>
      <c r="K77" s="152"/>
      <c r="L77" s="152"/>
      <c r="M77" s="152"/>
      <c r="N77" s="152"/>
      <c r="O77" s="152"/>
      <c r="P77" s="152"/>
      <c r="Q77" s="93">
        <f>IF(N70="-","-",41)</f>
        <v>41</v>
      </c>
      <c r="R77" s="93"/>
      <c r="S77" s="93"/>
      <c r="T77" s="5"/>
      <c r="U77" s="97"/>
      <c r="V77" s="97"/>
      <c r="W77" s="97"/>
      <c r="X77" s="97"/>
      <c r="Y77" s="97"/>
      <c r="Z77" s="97"/>
    </row>
    <row r="78" spans="1:26" x14ac:dyDescent="0.25">
      <c r="A78" s="44"/>
      <c r="B78" s="10"/>
      <c r="C78" s="44"/>
      <c r="D78" s="44"/>
      <c r="E78" s="44"/>
      <c r="F78" s="44"/>
      <c r="G78" s="44"/>
      <c r="H78" s="44"/>
      <c r="I78" s="44"/>
      <c r="J78" s="44"/>
      <c r="K78" s="44"/>
      <c r="L78" s="44"/>
      <c r="M78" s="44"/>
      <c r="N78" s="44"/>
      <c r="O78" s="44"/>
      <c r="P78" s="44"/>
      <c r="Q78" s="43"/>
      <c r="R78" s="43"/>
      <c r="S78" s="43"/>
      <c r="T78" s="44"/>
      <c r="U78" s="98"/>
      <c r="V78" s="98"/>
      <c r="W78" s="98"/>
      <c r="X78" s="98"/>
      <c r="Y78" s="98"/>
      <c r="Z78" s="98"/>
    </row>
    <row r="79" spans="1:26" ht="15" customHeight="1" x14ac:dyDescent="0.25">
      <c r="A79" s="5"/>
      <c r="B79" s="5"/>
      <c r="C79" s="5"/>
      <c r="D79" s="5"/>
      <c r="E79" s="5"/>
      <c r="F79" s="5"/>
      <c r="G79" s="5"/>
      <c r="H79" s="5"/>
      <c r="I79" s="5"/>
      <c r="J79" s="5"/>
      <c r="K79" s="5"/>
      <c r="L79" s="5"/>
      <c r="M79" s="5"/>
      <c r="N79" s="5"/>
      <c r="O79" s="5"/>
      <c r="P79" s="5"/>
      <c r="Q79" s="11"/>
      <c r="R79" s="11"/>
      <c r="S79" s="11"/>
      <c r="T79" s="5"/>
      <c r="U79" s="5"/>
      <c r="V79" s="5"/>
      <c r="W79" s="5"/>
      <c r="X79" s="5"/>
      <c r="Y79" s="5"/>
      <c r="Z79" s="5"/>
    </row>
    <row r="80" spans="1:26" ht="18.75" x14ac:dyDescent="0.3">
      <c r="A80" s="94" t="s">
        <v>39</v>
      </c>
      <c r="B80" s="94"/>
      <c r="C80" s="94"/>
      <c r="D80" s="94"/>
      <c r="E80" s="94"/>
      <c r="F80" s="94"/>
      <c r="G80" s="94"/>
      <c r="H80" s="94"/>
      <c r="I80" s="94"/>
      <c r="J80" s="94"/>
      <c r="K80" s="94"/>
      <c r="L80" s="94"/>
      <c r="M80" s="94"/>
      <c r="N80" s="94"/>
      <c r="O80" s="94"/>
      <c r="P80" s="94"/>
      <c r="Q80" s="94"/>
      <c r="R80" s="94"/>
      <c r="S80" s="94"/>
      <c r="T80" s="47"/>
      <c r="U80" s="95" t="s">
        <v>72</v>
      </c>
      <c r="V80" s="95"/>
      <c r="W80" s="95"/>
      <c r="X80" s="95"/>
      <c r="Y80" s="95"/>
      <c r="Z80" s="95"/>
    </row>
    <row r="81" spans="1:26" ht="15" customHeight="1" x14ac:dyDescent="0.3">
      <c r="A81" s="12"/>
      <c r="B81" s="42" t="s">
        <v>29</v>
      </c>
      <c r="C81" s="12"/>
      <c r="D81" s="12"/>
      <c r="E81" s="12"/>
      <c r="F81" s="12"/>
      <c r="G81" s="12"/>
      <c r="H81" s="12"/>
      <c r="I81" s="12"/>
      <c r="J81" s="12"/>
      <c r="K81" s="12"/>
      <c r="L81" s="12"/>
      <c r="M81" s="12"/>
      <c r="N81" s="12"/>
      <c r="O81" s="12"/>
      <c r="P81" s="12"/>
      <c r="Q81" s="96" t="s">
        <v>19</v>
      </c>
      <c r="R81" s="96"/>
      <c r="S81" s="96"/>
      <c r="T81" s="5"/>
      <c r="U81" s="97"/>
      <c r="V81" s="97"/>
      <c r="W81" s="97"/>
      <c r="X81" s="97"/>
      <c r="Y81" s="97"/>
      <c r="Z81" s="97"/>
    </row>
    <row r="82" spans="1:26" ht="15" customHeight="1" x14ac:dyDescent="0.25">
      <c r="A82" s="5"/>
      <c r="B82" s="5"/>
      <c r="C82" s="5"/>
      <c r="D82" s="5"/>
      <c r="E82" s="5"/>
      <c r="F82" s="5"/>
      <c r="G82" s="5"/>
      <c r="H82" s="5"/>
      <c r="I82" s="5"/>
      <c r="J82" s="5"/>
      <c r="K82" s="5"/>
      <c r="L82" s="5"/>
      <c r="M82" s="5"/>
      <c r="N82" s="5"/>
      <c r="O82" s="5"/>
      <c r="P82" s="5"/>
      <c r="Q82" s="85">
        <f>IF(N85="-","-",
IF(AND(T13="Yes",N85&gt;=0.47),41,
IF(AND(T13="Yes",N85&gt;=0.23),30,
IF(AND(T13="Yes",N85&gt;=0.12),20,
IF(AND(T13="Yes",N85&gt;=0.07),11,
IF(AND(T13="Yes",N85&lt;0.07),0,
IF(AND(T13="No",N85&gt;=0.67),41,
IF(AND(T13="No",N85&gt;=0.43),30,
IF(AND(T13="No",N85&gt;=0.32),20,
IF(AND(T13="No",N85&gt;=0.27),11,
IF(AND(T13="No",N85&lt;0.27),0,0)))))))))))</f>
        <v>0</v>
      </c>
      <c r="R82" s="85"/>
      <c r="S82" s="85"/>
      <c r="T82" s="5"/>
      <c r="U82" s="97"/>
      <c r="V82" s="97"/>
      <c r="W82" s="97"/>
      <c r="X82" s="97"/>
      <c r="Y82" s="97"/>
      <c r="Z82" s="97"/>
    </row>
    <row r="83" spans="1:26" ht="15" customHeight="1" x14ac:dyDescent="0.25">
      <c r="A83" s="5"/>
      <c r="B83" s="120" t="s">
        <v>40</v>
      </c>
      <c r="C83" s="120"/>
      <c r="D83" s="120"/>
      <c r="E83" s="120"/>
      <c r="F83" s="120"/>
      <c r="G83" s="120"/>
      <c r="H83" s="120"/>
      <c r="I83" s="120"/>
      <c r="J83" s="120"/>
      <c r="K83" s="120"/>
      <c r="L83" s="120"/>
      <c r="M83" s="120"/>
      <c r="N83" s="151" t="str">
        <f>IFERROR(VLOOKUP(G7,Lookup!A:AW,22,FALSE),"-")</f>
        <v>-</v>
      </c>
      <c r="O83" s="151"/>
      <c r="P83" s="5"/>
      <c r="Q83" s="85"/>
      <c r="R83" s="85"/>
      <c r="S83" s="85"/>
      <c r="T83" s="5"/>
      <c r="U83" s="97"/>
      <c r="V83" s="97"/>
      <c r="W83" s="97"/>
      <c r="X83" s="97"/>
      <c r="Y83" s="97"/>
      <c r="Z83" s="97"/>
    </row>
    <row r="84" spans="1:26" ht="15" customHeight="1" x14ac:dyDescent="0.25">
      <c r="A84" s="5"/>
      <c r="B84" s="83" t="s">
        <v>41</v>
      </c>
      <c r="C84" s="83"/>
      <c r="D84" s="83"/>
      <c r="E84" s="83"/>
      <c r="F84" s="83"/>
      <c r="G84" s="83"/>
      <c r="H84" s="83"/>
      <c r="I84" s="83"/>
      <c r="J84" s="83"/>
      <c r="K84" s="83"/>
      <c r="L84" s="83"/>
      <c r="M84" s="83"/>
      <c r="N84" s="151" t="str">
        <f>IFERROR(VLOOKUP(G7,Lookup!A:AW,23,FALSE),"-")</f>
        <v>-</v>
      </c>
      <c r="O84" s="151"/>
      <c r="P84" s="5"/>
      <c r="Q84" s="85"/>
      <c r="R84" s="85"/>
      <c r="S84" s="85"/>
      <c r="T84" s="5"/>
      <c r="U84" s="97"/>
      <c r="V84" s="97"/>
      <c r="W84" s="97"/>
      <c r="X84" s="97"/>
      <c r="Y84" s="97"/>
      <c r="Z84" s="97"/>
    </row>
    <row r="85" spans="1:26" ht="15" customHeight="1" x14ac:dyDescent="0.25">
      <c r="A85" s="5"/>
      <c r="B85" s="153" t="s">
        <v>42</v>
      </c>
      <c r="C85" s="153"/>
      <c r="D85" s="153"/>
      <c r="E85" s="153"/>
      <c r="F85" s="153"/>
      <c r="G85" s="153"/>
      <c r="H85" s="153"/>
      <c r="I85" s="153"/>
      <c r="J85" s="153"/>
      <c r="K85" s="153"/>
      <c r="L85" s="153"/>
      <c r="M85" s="153"/>
      <c r="N85" s="147">
        <f>IFERROR(IF(OR(N84=0,ISBLANK(N84)),"-",N83/N84),0)</f>
        <v>0</v>
      </c>
      <c r="O85" s="147"/>
      <c r="P85" s="5"/>
      <c r="Q85" s="85"/>
      <c r="R85" s="85"/>
      <c r="S85" s="85"/>
      <c r="T85" s="5"/>
      <c r="U85" s="97"/>
      <c r="V85" s="97"/>
      <c r="W85" s="97"/>
      <c r="X85" s="97"/>
      <c r="Y85" s="97"/>
      <c r="Z85" s="97"/>
    </row>
    <row r="86" spans="1:26" ht="15" customHeight="1" x14ac:dyDescent="0.25">
      <c r="A86" s="5"/>
      <c r="B86" s="5"/>
      <c r="C86" s="5"/>
      <c r="D86" s="5"/>
      <c r="E86" s="5"/>
      <c r="F86" s="5"/>
      <c r="G86" s="5"/>
      <c r="H86" s="5"/>
      <c r="I86" s="5"/>
      <c r="J86" s="5"/>
      <c r="K86" s="5"/>
      <c r="L86" s="5"/>
      <c r="M86" s="5"/>
      <c r="N86" s="45"/>
      <c r="O86" s="45"/>
      <c r="P86" s="5"/>
      <c r="Q86" s="85"/>
      <c r="R86" s="85"/>
      <c r="S86" s="85"/>
      <c r="T86" s="5"/>
      <c r="U86" s="97"/>
      <c r="V86" s="97"/>
      <c r="W86" s="97"/>
      <c r="X86" s="97"/>
      <c r="Y86" s="97"/>
      <c r="Z86" s="97"/>
    </row>
    <row r="87" spans="1:26" ht="15" customHeight="1" x14ac:dyDescent="0.25">
      <c r="A87" s="5"/>
      <c r="B87" s="5"/>
      <c r="C87" s="5"/>
      <c r="D87" s="5"/>
      <c r="E87" s="5"/>
      <c r="F87" s="5"/>
      <c r="G87" s="5"/>
      <c r="H87" s="5"/>
      <c r="I87" s="5"/>
      <c r="J87" s="5"/>
      <c r="K87" s="5"/>
      <c r="L87" s="5"/>
      <c r="M87" s="5"/>
      <c r="N87" s="45"/>
      <c r="O87" s="45"/>
      <c r="P87" s="5"/>
      <c r="Q87" s="85"/>
      <c r="R87" s="85"/>
      <c r="S87" s="85"/>
      <c r="T87" s="5"/>
      <c r="U87" s="97"/>
      <c r="V87" s="97"/>
      <c r="W87" s="97"/>
      <c r="X87" s="97"/>
      <c r="Y87" s="97"/>
      <c r="Z87" s="97"/>
    </row>
    <row r="88" spans="1:26" ht="15" customHeight="1" x14ac:dyDescent="0.25">
      <c r="A88" s="5"/>
      <c r="B88" s="80" t="s">
        <v>25</v>
      </c>
      <c r="C88" s="80"/>
      <c r="D88" s="80"/>
      <c r="E88" s="80"/>
      <c r="F88" s="80"/>
      <c r="G88" s="80"/>
      <c r="H88" s="80"/>
      <c r="I88" s="80"/>
      <c r="J88" s="80"/>
      <c r="K88" s="80"/>
      <c r="L88" s="80"/>
      <c r="M88" s="80"/>
      <c r="N88" s="80"/>
      <c r="O88" s="80"/>
      <c r="P88" s="5"/>
      <c r="Q88" s="85"/>
      <c r="R88" s="85"/>
      <c r="S88" s="85"/>
      <c r="T88" s="5"/>
      <c r="U88" s="97"/>
      <c r="V88" s="97"/>
      <c r="W88" s="97"/>
      <c r="X88" s="97"/>
      <c r="Y88" s="97"/>
      <c r="Z88" s="97"/>
    </row>
    <row r="89" spans="1:26" ht="15" customHeight="1" x14ac:dyDescent="0.25">
      <c r="A89" s="5"/>
      <c r="B89" s="119" t="s">
        <v>43</v>
      </c>
      <c r="C89" s="119"/>
      <c r="D89" s="119"/>
      <c r="E89" s="119"/>
      <c r="F89" s="119"/>
      <c r="G89" s="119"/>
      <c r="H89" s="119"/>
      <c r="I89" s="119"/>
      <c r="J89" s="119"/>
      <c r="K89" s="119"/>
      <c r="L89" s="119"/>
      <c r="M89" s="119"/>
      <c r="N89" s="119"/>
      <c r="O89" s="119"/>
      <c r="P89" s="119"/>
      <c r="Q89" s="90" t="s">
        <v>26</v>
      </c>
      <c r="R89" s="90"/>
      <c r="S89" s="90"/>
      <c r="T89" s="5"/>
      <c r="U89" s="97"/>
      <c r="V89" s="97"/>
      <c r="W89" s="97"/>
      <c r="X89" s="97"/>
      <c r="Y89" s="97"/>
      <c r="Z89" s="97"/>
    </row>
    <row r="90" spans="1:26" ht="15" customHeight="1" x14ac:dyDescent="0.25">
      <c r="A90" s="5"/>
      <c r="B90" s="119" t="s">
        <v>44</v>
      </c>
      <c r="C90" s="119"/>
      <c r="D90" s="119"/>
      <c r="E90" s="119"/>
      <c r="F90" s="119"/>
      <c r="G90" s="119"/>
      <c r="H90" s="119"/>
      <c r="I90" s="119"/>
      <c r="J90" s="119"/>
      <c r="K90" s="119"/>
      <c r="L90" s="119"/>
      <c r="M90" s="119"/>
      <c r="N90" s="119"/>
      <c r="O90" s="119"/>
      <c r="P90" s="119"/>
      <c r="Q90" s="93">
        <f>IF(N85="-","-",41)</f>
        <v>41</v>
      </c>
      <c r="R90" s="93"/>
      <c r="S90" s="93"/>
      <c r="T90" s="5"/>
      <c r="U90" s="97"/>
      <c r="V90" s="97"/>
      <c r="W90" s="97"/>
      <c r="X90" s="97"/>
      <c r="Y90" s="97"/>
      <c r="Z90" s="97"/>
    </row>
    <row r="91" spans="1:26" ht="15" customHeight="1" x14ac:dyDescent="0.25">
      <c r="A91" s="44"/>
      <c r="B91" s="44"/>
      <c r="C91" s="44"/>
      <c r="D91" s="44"/>
      <c r="E91" s="44"/>
      <c r="F91" s="44"/>
      <c r="G91" s="44"/>
      <c r="H91" s="44"/>
      <c r="I91" s="44"/>
      <c r="J91" s="44"/>
      <c r="K91" s="44"/>
      <c r="L91" s="44"/>
      <c r="M91" s="44"/>
      <c r="N91" s="44"/>
      <c r="O91" s="44"/>
      <c r="P91" s="44"/>
      <c r="Q91" s="43"/>
      <c r="R91" s="43"/>
      <c r="S91" s="43"/>
      <c r="T91" s="44"/>
      <c r="U91" s="98"/>
      <c r="V91" s="98"/>
      <c r="W91" s="98"/>
      <c r="X91" s="98"/>
      <c r="Y91" s="98"/>
      <c r="Z91" s="98"/>
    </row>
    <row r="92" spans="1:26" ht="15" customHeight="1" x14ac:dyDescent="0.25">
      <c r="A92" s="5"/>
      <c r="B92" s="5"/>
      <c r="C92" s="5"/>
      <c r="D92" s="5"/>
      <c r="E92" s="5"/>
      <c r="F92" s="5"/>
      <c r="G92" s="5"/>
      <c r="H92" s="5"/>
      <c r="I92" s="5"/>
      <c r="J92" s="5"/>
      <c r="K92" s="5"/>
      <c r="L92" s="5"/>
      <c r="M92" s="5"/>
      <c r="N92" s="5"/>
      <c r="O92" s="5"/>
      <c r="P92" s="5"/>
      <c r="Q92" s="11"/>
      <c r="R92" s="11"/>
      <c r="S92" s="11"/>
      <c r="T92" s="5"/>
      <c r="U92" s="5"/>
      <c r="V92" s="5"/>
      <c r="W92" s="5"/>
      <c r="X92" s="5"/>
      <c r="Y92" s="5"/>
      <c r="Z92" s="5"/>
    </row>
    <row r="93" spans="1:26" ht="18.75" x14ac:dyDescent="0.3">
      <c r="A93" s="94" t="s">
        <v>45</v>
      </c>
      <c r="B93" s="94"/>
      <c r="C93" s="94"/>
      <c r="D93" s="94"/>
      <c r="E93" s="94"/>
      <c r="F93" s="94"/>
      <c r="G93" s="94"/>
      <c r="H93" s="94"/>
      <c r="I93" s="94"/>
      <c r="J93" s="94"/>
      <c r="K93" s="94"/>
      <c r="L93" s="94"/>
      <c r="M93" s="94"/>
      <c r="N93" s="94"/>
      <c r="O93" s="94"/>
      <c r="P93" s="94"/>
      <c r="Q93" s="94"/>
      <c r="R93" s="94"/>
      <c r="S93" s="94"/>
      <c r="T93" s="47"/>
      <c r="U93" s="95" t="s">
        <v>72</v>
      </c>
      <c r="V93" s="95"/>
      <c r="W93" s="95"/>
      <c r="X93" s="95"/>
      <c r="Y93" s="95"/>
      <c r="Z93" s="95"/>
    </row>
    <row r="94" spans="1:26" ht="15" customHeight="1" x14ac:dyDescent="0.3">
      <c r="A94" s="12"/>
      <c r="B94" s="42" t="s">
        <v>46</v>
      </c>
      <c r="C94" s="12"/>
      <c r="D94" s="12"/>
      <c r="E94" s="12"/>
      <c r="F94" s="12"/>
      <c r="G94" s="12"/>
      <c r="H94" s="12"/>
      <c r="I94" s="12"/>
      <c r="J94" s="12"/>
      <c r="K94" s="12"/>
      <c r="L94" s="12"/>
      <c r="M94" s="12"/>
      <c r="N94" s="12"/>
      <c r="O94" s="12"/>
      <c r="P94" s="12"/>
      <c r="Q94" s="96" t="s">
        <v>19</v>
      </c>
      <c r="R94" s="96"/>
      <c r="S94" s="96"/>
      <c r="T94" s="5"/>
      <c r="U94" s="97"/>
      <c r="V94" s="97"/>
      <c r="W94" s="97"/>
      <c r="X94" s="97"/>
      <c r="Y94" s="97"/>
      <c r="Z94" s="97"/>
    </row>
    <row r="95" spans="1:26" ht="15" customHeight="1" x14ac:dyDescent="0.25">
      <c r="A95" s="5"/>
      <c r="B95" s="5"/>
      <c r="C95" s="5"/>
      <c r="D95" s="5"/>
      <c r="E95" s="5"/>
      <c r="F95" s="5"/>
      <c r="G95" s="5"/>
      <c r="H95" s="5"/>
      <c r="I95" s="5"/>
      <c r="J95" s="5"/>
      <c r="K95" s="5"/>
      <c r="L95" s="5"/>
      <c r="M95" s="5"/>
      <c r="N95" s="5"/>
      <c r="O95" s="5"/>
      <c r="P95" s="5"/>
      <c r="Q95" s="165">
        <f>IF(N98="-","-",
IF(AND(T12="Site-Based",N98&gt;=0.929),33,
IF(AND(T12="Site-Based",N98&gt;=0.904),25,
IF(AND(T12="Site-Based",N98&gt;=0.84),17,
IF(AND(T12="Site-Based",N98&lt;0.84),0,
IF(AND(T11="Permanent Supportive Housing",N98&gt;=1),33,
IF(AND(T11="Permanent Supportive Housing",N98&gt;=0.946),25,
IF(AND(T11="Permanent Supportive Housing",N98&gt;=0.856),17,
IF(AND(T11="Permanent Supportive Housing",N98&lt;0.856),0,
IF(AND(T11="Rapid Rehousing",N98&gt;=1),33,
IF(AND(T11="Rapid Rehousing",N98&gt;=0.696),25,
IF(AND(T11="Rapid Rehousing",N98&gt;=0.496),17,
IF(AND(T11="Rapid Rehousing",N98&lt;0.496),0,0)))))))))))))</f>
        <v>0</v>
      </c>
      <c r="R95" s="165"/>
      <c r="S95" s="165"/>
      <c r="T95" s="5"/>
      <c r="U95" s="97"/>
      <c r="V95" s="97"/>
      <c r="W95" s="97"/>
      <c r="X95" s="97"/>
      <c r="Y95" s="97"/>
      <c r="Z95" s="97"/>
    </row>
    <row r="96" spans="1:26" ht="15" customHeight="1" x14ac:dyDescent="0.25">
      <c r="A96" s="5"/>
      <c r="B96" s="120" t="s">
        <v>47</v>
      </c>
      <c r="C96" s="120"/>
      <c r="D96" s="120"/>
      <c r="E96" s="120"/>
      <c r="F96" s="120"/>
      <c r="G96" s="120"/>
      <c r="H96" s="120"/>
      <c r="I96" s="120"/>
      <c r="J96" s="120"/>
      <c r="K96" s="120"/>
      <c r="L96" s="120"/>
      <c r="M96" s="120"/>
      <c r="N96" s="151" t="str">
        <f>IFERROR(VLOOKUP(G7,Lookup!A:AW,24,FALSE),"-")</f>
        <v>-</v>
      </c>
      <c r="O96" s="151"/>
      <c r="P96" s="5"/>
      <c r="Q96" s="165"/>
      <c r="R96" s="165"/>
      <c r="S96" s="165"/>
      <c r="T96" s="5"/>
      <c r="U96" s="97"/>
      <c r="V96" s="97"/>
      <c r="W96" s="97"/>
      <c r="X96" s="97"/>
      <c r="Y96" s="97"/>
      <c r="Z96" s="97"/>
    </row>
    <row r="97" spans="1:26" ht="15" customHeight="1" x14ac:dyDescent="0.25">
      <c r="A97" s="5"/>
      <c r="B97" s="167" t="s">
        <v>48</v>
      </c>
      <c r="C97" s="167"/>
      <c r="D97" s="167"/>
      <c r="E97" s="167"/>
      <c r="F97" s="167"/>
      <c r="G97" s="167"/>
      <c r="H97" s="167"/>
      <c r="I97" s="167"/>
      <c r="J97" s="167"/>
      <c r="K97" s="167"/>
      <c r="L97" s="167"/>
      <c r="M97" s="167"/>
      <c r="N97" s="151" t="str">
        <f>IFERROR(VLOOKUP(G7,Lookup!A:AW,25,FALSE),"-")</f>
        <v>-</v>
      </c>
      <c r="O97" s="151"/>
      <c r="P97" s="5"/>
      <c r="Q97" s="165"/>
      <c r="R97" s="165"/>
      <c r="S97" s="165"/>
      <c r="T97" s="5"/>
      <c r="U97" s="97"/>
      <c r="V97" s="97"/>
      <c r="W97" s="97"/>
      <c r="X97" s="97"/>
      <c r="Y97" s="97"/>
      <c r="Z97" s="97"/>
    </row>
    <row r="98" spans="1:26" ht="15" customHeight="1" x14ac:dyDescent="0.25">
      <c r="A98" s="5"/>
      <c r="B98" s="153" t="s">
        <v>49</v>
      </c>
      <c r="C98" s="153"/>
      <c r="D98" s="153"/>
      <c r="E98" s="153"/>
      <c r="F98" s="153"/>
      <c r="G98" s="153"/>
      <c r="H98" s="153"/>
      <c r="I98" s="153"/>
      <c r="J98" s="153"/>
      <c r="K98" s="153"/>
      <c r="L98" s="153"/>
      <c r="M98" s="153"/>
      <c r="N98" s="147">
        <f>IFERROR(IF(OR(N97=0,ISBLANK(N97)),0,N96/N97),0)</f>
        <v>0</v>
      </c>
      <c r="O98" s="147"/>
      <c r="P98" s="5"/>
      <c r="Q98" s="165"/>
      <c r="R98" s="165"/>
      <c r="S98" s="165"/>
      <c r="T98" s="5"/>
      <c r="U98" s="97"/>
      <c r="V98" s="97"/>
      <c r="W98" s="97"/>
      <c r="X98" s="97"/>
      <c r="Y98" s="97"/>
      <c r="Z98" s="97"/>
    </row>
    <row r="99" spans="1:26" ht="15" customHeight="1" x14ac:dyDescent="0.25">
      <c r="A99" s="5"/>
      <c r="B99" s="5"/>
      <c r="C99" s="5"/>
      <c r="D99" s="5"/>
      <c r="E99" s="5"/>
      <c r="F99" s="5"/>
      <c r="G99" s="5"/>
      <c r="H99" s="5"/>
      <c r="I99" s="5"/>
      <c r="J99" s="5"/>
      <c r="K99" s="5"/>
      <c r="L99" s="5"/>
      <c r="M99" s="5"/>
      <c r="N99" s="45"/>
      <c r="O99" s="45"/>
      <c r="P99" s="5"/>
      <c r="Q99" s="165"/>
      <c r="R99" s="165"/>
      <c r="S99" s="165"/>
      <c r="T99" s="5"/>
      <c r="U99" s="97"/>
      <c r="V99" s="97"/>
      <c r="W99" s="97"/>
      <c r="X99" s="97"/>
      <c r="Y99" s="97"/>
      <c r="Z99" s="97"/>
    </row>
    <row r="100" spans="1:26" ht="15" customHeight="1" x14ac:dyDescent="0.25">
      <c r="A100" s="5"/>
      <c r="B100" s="80" t="s">
        <v>25</v>
      </c>
      <c r="C100" s="80"/>
      <c r="D100" s="80"/>
      <c r="E100" s="80"/>
      <c r="F100" s="80"/>
      <c r="G100" s="80"/>
      <c r="H100" s="80"/>
      <c r="I100" s="80"/>
      <c r="J100" s="80"/>
      <c r="K100" s="80"/>
      <c r="L100" s="80"/>
      <c r="M100" s="80"/>
      <c r="N100" s="80"/>
      <c r="O100" s="80"/>
      <c r="P100" s="80"/>
      <c r="Q100" s="165"/>
      <c r="R100" s="165"/>
      <c r="S100" s="165"/>
      <c r="T100" s="5"/>
      <c r="U100" s="97"/>
      <c r="V100" s="97"/>
      <c r="W100" s="97"/>
      <c r="X100" s="97"/>
      <c r="Y100" s="97"/>
      <c r="Z100" s="97"/>
    </row>
    <row r="101" spans="1:26" ht="15" customHeight="1" x14ac:dyDescent="0.25">
      <c r="A101" s="5"/>
      <c r="B101" s="154" t="s">
        <v>50</v>
      </c>
      <c r="C101" s="154"/>
      <c r="D101" s="154"/>
      <c r="E101" s="154"/>
      <c r="F101" s="154"/>
      <c r="G101" s="154"/>
      <c r="H101" s="154"/>
      <c r="I101" s="154"/>
      <c r="J101" s="154"/>
      <c r="K101" s="154"/>
      <c r="L101" s="154"/>
      <c r="M101" s="154"/>
      <c r="N101" s="154"/>
      <c r="O101" s="154"/>
      <c r="P101" s="154"/>
      <c r="Q101" s="165"/>
      <c r="R101" s="165"/>
      <c r="S101" s="165"/>
      <c r="T101" s="5"/>
      <c r="U101" s="97"/>
      <c r="V101" s="97"/>
      <c r="W101" s="97"/>
      <c r="X101" s="97"/>
      <c r="Y101" s="97"/>
      <c r="Z101" s="97"/>
    </row>
    <row r="102" spans="1:26" ht="15" customHeight="1" x14ac:dyDescent="0.25">
      <c r="A102" s="5"/>
      <c r="B102" s="155" t="s">
        <v>51</v>
      </c>
      <c r="C102" s="155"/>
      <c r="D102" s="155"/>
      <c r="E102" s="155"/>
      <c r="F102" s="155"/>
      <c r="G102" s="155"/>
      <c r="H102" s="155"/>
      <c r="I102" s="155"/>
      <c r="J102" s="155"/>
      <c r="K102" s="155"/>
      <c r="L102" s="155"/>
      <c r="M102" s="155"/>
      <c r="N102" s="155"/>
      <c r="O102" s="155"/>
      <c r="P102" s="46"/>
      <c r="Q102" s="165"/>
      <c r="R102" s="165"/>
      <c r="S102" s="165"/>
      <c r="T102" s="5"/>
      <c r="U102" s="97"/>
      <c r="V102" s="97"/>
      <c r="W102" s="97"/>
      <c r="X102" s="97"/>
      <c r="Y102" s="97"/>
      <c r="Z102" s="97"/>
    </row>
    <row r="103" spans="1:26" ht="15" customHeight="1" x14ac:dyDescent="0.25">
      <c r="A103" s="5"/>
      <c r="B103" s="81" t="s">
        <v>52</v>
      </c>
      <c r="C103" s="81"/>
      <c r="D103" s="81"/>
      <c r="E103" s="81"/>
      <c r="F103" s="81"/>
      <c r="G103" s="81"/>
      <c r="H103" s="81"/>
      <c r="I103" s="81"/>
      <c r="J103" s="81"/>
      <c r="K103" s="81"/>
      <c r="L103" s="81"/>
      <c r="M103" s="81"/>
      <c r="N103" s="81"/>
      <c r="O103" s="81"/>
      <c r="P103" s="7"/>
      <c r="Q103" s="165"/>
      <c r="R103" s="165"/>
      <c r="S103" s="165"/>
      <c r="T103" s="5"/>
      <c r="U103" s="97"/>
      <c r="V103" s="97"/>
      <c r="W103" s="97"/>
      <c r="X103" s="97"/>
      <c r="Y103" s="97"/>
      <c r="Z103" s="97"/>
    </row>
    <row r="104" spans="1:26" ht="15" customHeight="1" x14ac:dyDescent="0.25">
      <c r="A104" s="5"/>
      <c r="B104" s="81" t="s">
        <v>53</v>
      </c>
      <c r="C104" s="81"/>
      <c r="D104" s="81"/>
      <c r="E104" s="81"/>
      <c r="F104" s="81"/>
      <c r="G104" s="81"/>
      <c r="H104" s="81"/>
      <c r="I104" s="81"/>
      <c r="J104" s="81"/>
      <c r="K104" s="81"/>
      <c r="L104" s="81"/>
      <c r="M104" s="81"/>
      <c r="N104" s="81"/>
      <c r="O104" s="81"/>
      <c r="P104" s="7"/>
      <c r="Q104" s="90" t="s">
        <v>26</v>
      </c>
      <c r="R104" s="90"/>
      <c r="S104" s="90"/>
      <c r="T104" s="5"/>
      <c r="U104" s="97"/>
      <c r="V104" s="97"/>
      <c r="W104" s="97"/>
      <c r="X104" s="97"/>
      <c r="Y104" s="97"/>
      <c r="Z104" s="97"/>
    </row>
    <row r="105" spans="1:26" ht="15" customHeight="1" x14ac:dyDescent="0.25">
      <c r="A105" s="5"/>
      <c r="B105" s="102" t="s">
        <v>54</v>
      </c>
      <c r="C105" s="102"/>
      <c r="D105" s="102"/>
      <c r="E105" s="102"/>
      <c r="F105" s="102"/>
      <c r="G105" s="102"/>
      <c r="H105" s="102"/>
      <c r="I105" s="102"/>
      <c r="J105" s="102"/>
      <c r="K105" s="102"/>
      <c r="L105" s="102"/>
      <c r="M105" s="102"/>
      <c r="N105" s="102"/>
      <c r="O105" s="102"/>
      <c r="P105" s="7"/>
      <c r="Q105" s="93">
        <f>IF(N98="-","-",33)</f>
        <v>33</v>
      </c>
      <c r="R105" s="93"/>
      <c r="S105" s="93"/>
      <c r="T105" s="5"/>
      <c r="U105" s="97"/>
      <c r="V105" s="97"/>
      <c r="W105" s="97"/>
      <c r="X105" s="97"/>
      <c r="Y105" s="97"/>
      <c r="Z105" s="97"/>
    </row>
    <row r="106" spans="1:26" ht="15" customHeight="1" x14ac:dyDescent="0.25">
      <c r="A106" s="44"/>
      <c r="B106" s="44"/>
      <c r="C106" s="44"/>
      <c r="D106" s="44"/>
      <c r="E106" s="44"/>
      <c r="F106" s="44"/>
      <c r="G106" s="44"/>
      <c r="H106" s="44"/>
      <c r="I106" s="44"/>
      <c r="J106" s="44"/>
      <c r="K106" s="44"/>
      <c r="L106" s="44"/>
      <c r="M106" s="44"/>
      <c r="N106" s="44"/>
      <c r="O106" s="44"/>
      <c r="P106" s="44"/>
      <c r="Q106" s="43"/>
      <c r="R106" s="43"/>
      <c r="S106" s="43"/>
      <c r="T106" s="44"/>
      <c r="U106" s="98"/>
      <c r="V106" s="98"/>
      <c r="W106" s="98"/>
      <c r="X106" s="98"/>
      <c r="Y106" s="98"/>
      <c r="Z106" s="98"/>
    </row>
    <row r="107" spans="1:26" ht="15" customHeight="1" x14ac:dyDescent="0.25">
      <c r="A107" s="5"/>
      <c r="B107" s="5"/>
      <c r="C107" s="5"/>
      <c r="D107" s="5"/>
      <c r="E107" s="5"/>
      <c r="F107" s="5"/>
      <c r="G107" s="5"/>
      <c r="H107" s="5"/>
      <c r="I107" s="5"/>
      <c r="J107" s="5"/>
      <c r="K107" s="5"/>
      <c r="L107" s="5"/>
      <c r="M107" s="5"/>
      <c r="N107" s="5"/>
      <c r="O107" s="5"/>
      <c r="P107" s="5"/>
      <c r="Q107" s="11"/>
      <c r="R107" s="11"/>
      <c r="S107" s="11"/>
      <c r="T107" s="5"/>
      <c r="U107" s="5"/>
      <c r="V107" s="5"/>
      <c r="W107" s="5"/>
      <c r="X107" s="5"/>
      <c r="Y107" s="5"/>
      <c r="Z107" s="5"/>
    </row>
    <row r="108" spans="1:26" ht="18.75" x14ac:dyDescent="0.3">
      <c r="A108" s="94" t="s">
        <v>55</v>
      </c>
      <c r="B108" s="94"/>
      <c r="C108" s="94"/>
      <c r="D108" s="94"/>
      <c r="E108" s="94"/>
      <c r="F108" s="94"/>
      <c r="G108" s="94"/>
      <c r="H108" s="94"/>
      <c r="I108" s="94"/>
      <c r="J108" s="94"/>
      <c r="K108" s="94"/>
      <c r="L108" s="94"/>
      <c r="M108" s="94"/>
      <c r="N108" s="94"/>
      <c r="O108" s="94"/>
      <c r="P108" s="94"/>
      <c r="Q108" s="96"/>
      <c r="R108" s="96"/>
      <c r="S108" s="96"/>
      <c r="T108" s="47"/>
      <c r="U108" s="95" t="s">
        <v>72</v>
      </c>
      <c r="V108" s="95"/>
      <c r="W108" s="95"/>
      <c r="X108" s="95"/>
      <c r="Y108" s="95"/>
      <c r="Z108" s="95"/>
    </row>
    <row r="109" spans="1:26" ht="15" customHeight="1" x14ac:dyDescent="0.3">
      <c r="A109" s="12"/>
      <c r="B109" s="42" t="s">
        <v>29</v>
      </c>
      <c r="C109" s="12"/>
      <c r="D109" s="12"/>
      <c r="E109" s="12"/>
      <c r="F109" s="12"/>
      <c r="G109" s="12"/>
      <c r="H109" s="12"/>
      <c r="I109" s="12"/>
      <c r="J109" s="12"/>
      <c r="K109" s="12"/>
      <c r="L109" s="12"/>
      <c r="M109" s="12"/>
      <c r="N109" s="12"/>
      <c r="O109" s="12"/>
      <c r="P109" s="12"/>
      <c r="Q109" s="96" t="s">
        <v>19</v>
      </c>
      <c r="R109" s="96"/>
      <c r="S109" s="96"/>
      <c r="T109" s="5"/>
      <c r="U109" s="97"/>
      <c r="V109" s="97"/>
      <c r="W109" s="97"/>
      <c r="X109" s="97"/>
      <c r="Y109" s="97"/>
      <c r="Z109" s="97"/>
    </row>
    <row r="110" spans="1:26" ht="15" customHeight="1" x14ac:dyDescent="0.25">
      <c r="A110" s="5"/>
      <c r="B110" s="5"/>
      <c r="C110" s="5"/>
      <c r="D110" s="5"/>
      <c r="E110" s="5"/>
      <c r="F110" s="5"/>
      <c r="G110" s="5"/>
      <c r="H110" s="5"/>
      <c r="I110" s="5"/>
      <c r="J110" s="5"/>
      <c r="K110" s="5"/>
      <c r="L110" s="5"/>
      <c r="M110" s="5"/>
      <c r="N110" s="5"/>
      <c r="O110" s="5"/>
      <c r="P110" s="5"/>
      <c r="Q110" s="85">
        <f>IF(N113="-","-",
IF(N113&lt;=0.1,10,
IF(N113&lt;=0.25,7,
IF(N113&lt;=0.4,4,
IF(N113&lt;=0.6,2,0)))))</f>
        <v>0</v>
      </c>
      <c r="R110" s="85"/>
      <c r="S110" s="85"/>
      <c r="T110" s="5"/>
      <c r="U110" s="97"/>
      <c r="V110" s="97"/>
      <c r="W110" s="97"/>
      <c r="X110" s="97"/>
      <c r="Y110" s="97"/>
      <c r="Z110" s="97"/>
    </row>
    <row r="111" spans="1:26" ht="15" customHeight="1" x14ac:dyDescent="0.25">
      <c r="A111" s="5"/>
      <c r="B111" s="120" t="s">
        <v>56</v>
      </c>
      <c r="C111" s="120"/>
      <c r="D111" s="120"/>
      <c r="E111" s="120"/>
      <c r="F111" s="120"/>
      <c r="G111" s="120"/>
      <c r="H111" s="120"/>
      <c r="I111" s="120"/>
      <c r="J111" s="120"/>
      <c r="K111" s="120"/>
      <c r="L111" s="120"/>
      <c r="M111" s="120"/>
      <c r="N111" s="151" t="str">
        <f>IFERROR(VLOOKUP(G7,Lookup!A:AW,26,FALSE),"-")</f>
        <v>-</v>
      </c>
      <c r="O111" s="151"/>
      <c r="P111" s="5"/>
      <c r="Q111" s="85"/>
      <c r="R111" s="85"/>
      <c r="S111" s="85"/>
      <c r="T111" s="5"/>
      <c r="U111" s="97"/>
      <c r="V111" s="97"/>
      <c r="W111" s="97"/>
      <c r="X111" s="97"/>
      <c r="Y111" s="97"/>
      <c r="Z111" s="97"/>
    </row>
    <row r="112" spans="1:26" ht="15" customHeight="1" x14ac:dyDescent="0.25">
      <c r="A112" s="5"/>
      <c r="B112" s="120" t="s">
        <v>57</v>
      </c>
      <c r="C112" s="120"/>
      <c r="D112" s="120"/>
      <c r="E112" s="120"/>
      <c r="F112" s="120"/>
      <c r="G112" s="120"/>
      <c r="H112" s="120"/>
      <c r="I112" s="120"/>
      <c r="J112" s="120"/>
      <c r="K112" s="120"/>
      <c r="L112" s="120"/>
      <c r="M112" s="120"/>
      <c r="N112" s="151" t="str">
        <f>IFERROR(VLOOKUP(G7,Lookup!A:AW,27,FALSE),"-")</f>
        <v>-</v>
      </c>
      <c r="O112" s="151"/>
      <c r="P112" s="5"/>
      <c r="Q112" s="85"/>
      <c r="R112" s="85"/>
      <c r="S112" s="85"/>
      <c r="T112" s="5"/>
      <c r="U112" s="97"/>
      <c r="V112" s="97"/>
      <c r="W112" s="97"/>
      <c r="X112" s="97"/>
      <c r="Y112" s="97"/>
      <c r="Z112" s="97"/>
    </row>
    <row r="113" spans="1:26" ht="15" customHeight="1" x14ac:dyDescent="0.25">
      <c r="A113" s="5"/>
      <c r="B113" s="136" t="s">
        <v>58</v>
      </c>
      <c r="C113" s="120"/>
      <c r="D113" s="120"/>
      <c r="E113" s="120"/>
      <c r="F113" s="120"/>
      <c r="G113" s="120"/>
      <c r="H113" s="120"/>
      <c r="I113" s="120"/>
      <c r="J113" s="120"/>
      <c r="K113" s="120"/>
      <c r="L113" s="120"/>
      <c r="M113" s="120"/>
      <c r="N113" s="147">
        <f>IFERROR(IF(OR(N112=0,ISBLANK(N112)),"-",N111/N112),1)</f>
        <v>1</v>
      </c>
      <c r="O113" s="147"/>
      <c r="P113" s="5"/>
      <c r="Q113" s="85"/>
      <c r="R113" s="85"/>
      <c r="S113" s="85"/>
      <c r="T113" s="5"/>
      <c r="U113" s="97"/>
      <c r="V113" s="97"/>
      <c r="W113" s="97"/>
      <c r="X113" s="97"/>
      <c r="Y113" s="97"/>
      <c r="Z113" s="97"/>
    </row>
    <row r="114" spans="1:26" ht="15" customHeight="1" x14ac:dyDescent="0.25">
      <c r="A114" s="5"/>
      <c r="B114" s="135"/>
      <c r="C114" s="135"/>
      <c r="D114" s="135"/>
      <c r="E114" s="135"/>
      <c r="F114" s="135"/>
      <c r="G114" s="135"/>
      <c r="H114" s="135"/>
      <c r="I114" s="135"/>
      <c r="J114" s="135"/>
      <c r="K114" s="135"/>
      <c r="L114" s="135"/>
      <c r="M114" s="135"/>
      <c r="N114" s="135"/>
      <c r="O114" s="135"/>
      <c r="P114" s="5"/>
      <c r="Q114" s="85"/>
      <c r="R114" s="85"/>
      <c r="S114" s="85"/>
      <c r="T114" s="5"/>
      <c r="U114" s="97"/>
      <c r="V114" s="97"/>
      <c r="W114" s="97"/>
      <c r="X114" s="97"/>
      <c r="Y114" s="97"/>
      <c r="Z114" s="97"/>
    </row>
    <row r="115" spans="1:26" ht="15" customHeight="1" x14ac:dyDescent="0.25">
      <c r="A115" s="5"/>
      <c r="B115" s="80" t="s">
        <v>25</v>
      </c>
      <c r="C115" s="80"/>
      <c r="D115" s="80"/>
      <c r="E115" s="80"/>
      <c r="F115" s="80"/>
      <c r="G115" s="80"/>
      <c r="H115" s="80"/>
      <c r="I115" s="80"/>
      <c r="J115" s="80"/>
      <c r="K115" s="80"/>
      <c r="L115" s="80"/>
      <c r="M115" s="80"/>
      <c r="N115" s="80"/>
      <c r="O115" s="80"/>
      <c r="P115" s="5"/>
      <c r="Q115" s="90" t="s">
        <v>26</v>
      </c>
      <c r="R115" s="90"/>
      <c r="S115" s="90"/>
      <c r="T115" s="5"/>
      <c r="U115" s="97"/>
      <c r="V115" s="97"/>
      <c r="W115" s="97"/>
      <c r="X115" s="97"/>
      <c r="Y115" s="97"/>
      <c r="Z115" s="97"/>
    </row>
    <row r="116" spans="1:26" ht="15" customHeight="1" x14ac:dyDescent="0.25">
      <c r="A116" s="5"/>
      <c r="B116" s="81" t="s">
        <v>59</v>
      </c>
      <c r="C116" s="81"/>
      <c r="D116" s="81"/>
      <c r="E116" s="81"/>
      <c r="F116" s="81"/>
      <c r="G116" s="81"/>
      <c r="H116" s="81"/>
      <c r="I116" s="81"/>
      <c r="J116" s="81"/>
      <c r="K116" s="81"/>
      <c r="L116" s="81"/>
      <c r="M116" s="81"/>
      <c r="N116" s="81"/>
      <c r="O116" s="81"/>
      <c r="P116" s="5"/>
      <c r="Q116" s="93">
        <f>IF(N113="-","-",10)</f>
        <v>10</v>
      </c>
      <c r="R116" s="93"/>
      <c r="S116" s="93"/>
      <c r="T116" s="5"/>
      <c r="U116" s="97"/>
      <c r="V116" s="97"/>
      <c r="W116" s="97"/>
      <c r="X116" s="97"/>
      <c r="Y116" s="97"/>
      <c r="Z116" s="97"/>
    </row>
    <row r="117" spans="1:26" x14ac:dyDescent="0.25">
      <c r="A117" s="44"/>
      <c r="B117" s="44"/>
      <c r="C117" s="44"/>
      <c r="D117" s="44"/>
      <c r="E117" s="44"/>
      <c r="F117" s="44"/>
      <c r="G117" s="44"/>
      <c r="H117" s="44"/>
      <c r="I117" s="44"/>
      <c r="J117" s="44"/>
      <c r="K117" s="44"/>
      <c r="L117" s="44"/>
      <c r="M117" s="44"/>
      <c r="N117" s="44"/>
      <c r="O117" s="44"/>
      <c r="P117" s="44"/>
      <c r="Q117" s="44"/>
      <c r="R117" s="44"/>
      <c r="S117" s="44"/>
      <c r="T117" s="44"/>
      <c r="U117" s="98"/>
      <c r="V117" s="98"/>
      <c r="W117" s="98"/>
      <c r="X117" s="98"/>
      <c r="Y117" s="98"/>
      <c r="Z117" s="98"/>
    </row>
    <row r="118" spans="1:26" x14ac:dyDescent="0.25">
      <c r="A118" s="22"/>
      <c r="B118" s="22"/>
      <c r="C118" s="22"/>
      <c r="D118" s="22"/>
      <c r="E118" s="22"/>
      <c r="F118" s="22"/>
      <c r="G118" s="22"/>
      <c r="H118" s="22"/>
      <c r="I118" s="22"/>
      <c r="J118" s="22"/>
      <c r="K118" s="22"/>
      <c r="L118" s="22"/>
      <c r="M118" s="22"/>
      <c r="N118" s="22"/>
      <c r="O118" s="22"/>
      <c r="P118" s="22"/>
      <c r="Q118" s="22"/>
      <c r="R118" s="22"/>
      <c r="S118" s="22"/>
      <c r="T118" s="22"/>
      <c r="U118" s="54"/>
      <c r="V118" s="54"/>
      <c r="W118" s="54"/>
      <c r="X118" s="54"/>
      <c r="Y118" s="54"/>
      <c r="Z118" s="54"/>
    </row>
    <row r="119" spans="1:26" ht="17.25" customHeight="1" x14ac:dyDescent="0.3">
      <c r="A119" s="94" t="s">
        <v>268</v>
      </c>
      <c r="B119" s="94"/>
      <c r="C119" s="94"/>
      <c r="D119" s="94"/>
      <c r="E119" s="94"/>
      <c r="F119" s="94"/>
      <c r="G119" s="94"/>
      <c r="H119" s="94"/>
      <c r="I119" s="94"/>
      <c r="J119" s="94"/>
      <c r="K119" s="94"/>
      <c r="L119" s="94"/>
      <c r="M119" s="94"/>
      <c r="N119" s="94"/>
      <c r="O119" s="94"/>
      <c r="P119" s="94"/>
      <c r="Q119" s="47"/>
      <c r="R119" s="47"/>
      <c r="S119" s="47"/>
      <c r="T119" s="47"/>
      <c r="U119" s="95" t="s">
        <v>72</v>
      </c>
      <c r="V119" s="95"/>
      <c r="W119" s="95"/>
      <c r="X119" s="95"/>
      <c r="Y119" s="95"/>
      <c r="Z119" s="95"/>
    </row>
    <row r="120" spans="1:26" ht="15" customHeight="1" x14ac:dyDescent="0.3">
      <c r="A120" s="12"/>
      <c r="B120" s="72" t="s">
        <v>60</v>
      </c>
      <c r="C120" s="12"/>
      <c r="D120" s="12"/>
      <c r="E120" s="12"/>
      <c r="F120" s="12"/>
      <c r="G120" s="12"/>
      <c r="H120" s="12"/>
      <c r="I120" s="12"/>
      <c r="J120" s="12"/>
      <c r="K120" s="12"/>
      <c r="L120" s="12"/>
      <c r="M120" s="12"/>
      <c r="N120" s="12"/>
      <c r="O120" s="12"/>
      <c r="P120" s="12"/>
      <c r="Q120" s="96" t="s">
        <v>19</v>
      </c>
      <c r="R120" s="96"/>
      <c r="S120" s="96"/>
      <c r="T120" s="5"/>
      <c r="U120" s="97"/>
      <c r="V120" s="97"/>
      <c r="W120" s="97"/>
      <c r="X120" s="97"/>
      <c r="Y120" s="97"/>
      <c r="Z120" s="97"/>
    </row>
    <row r="121" spans="1:26" ht="15" customHeight="1" x14ac:dyDescent="0.25">
      <c r="A121" s="5"/>
      <c r="B121" s="5"/>
      <c r="C121" s="5"/>
      <c r="D121" s="5"/>
      <c r="E121" s="5"/>
      <c r="F121" s="5"/>
      <c r="G121" s="5"/>
      <c r="H121" s="5"/>
      <c r="I121" s="5"/>
      <c r="J121" s="5"/>
      <c r="K121" s="5"/>
      <c r="L121" s="5"/>
      <c r="M121" s="5"/>
      <c r="N121" s="5"/>
      <c r="O121" s="5"/>
      <c r="P121" s="5"/>
      <c r="Q121" s="85">
        <f>IFERROR(VALUE(LEFT(C123,2)),0)</f>
        <v>0</v>
      </c>
      <c r="R121" s="85"/>
      <c r="S121" s="85"/>
      <c r="T121" s="5"/>
      <c r="U121" s="97"/>
      <c r="V121" s="97"/>
      <c r="W121" s="97"/>
      <c r="X121" s="97"/>
      <c r="Y121" s="97"/>
      <c r="Z121" s="97"/>
    </row>
    <row r="122" spans="1:26" ht="15" customHeight="1" x14ac:dyDescent="0.25">
      <c r="A122" s="5"/>
      <c r="B122" s="121" t="s">
        <v>269</v>
      </c>
      <c r="C122" s="121"/>
      <c r="D122" s="121"/>
      <c r="E122" s="121"/>
      <c r="F122" s="121"/>
      <c r="G122" s="121"/>
      <c r="H122" s="121"/>
      <c r="I122" s="121"/>
      <c r="J122" s="121"/>
      <c r="K122" s="121"/>
      <c r="L122" s="121"/>
      <c r="M122" s="121"/>
      <c r="N122" s="121"/>
      <c r="O122" s="121"/>
      <c r="P122" s="5"/>
      <c r="Q122" s="85"/>
      <c r="R122" s="85"/>
      <c r="S122" s="85"/>
      <c r="T122" s="5"/>
      <c r="U122" s="97"/>
      <c r="V122" s="97"/>
      <c r="W122" s="97"/>
      <c r="X122" s="97"/>
      <c r="Y122" s="97"/>
      <c r="Z122" s="97"/>
    </row>
    <row r="123" spans="1:26" ht="15" customHeight="1" x14ac:dyDescent="0.25">
      <c r="A123" s="5"/>
      <c r="B123" s="70"/>
      <c r="C123" s="148"/>
      <c r="D123" s="148"/>
      <c r="E123" s="148"/>
      <c r="F123" s="148"/>
      <c r="G123" s="148"/>
      <c r="H123" s="148"/>
      <c r="I123" s="148"/>
      <c r="J123" s="148"/>
      <c r="K123" s="148"/>
      <c r="L123" s="148"/>
      <c r="M123" s="148"/>
      <c r="N123" s="148"/>
      <c r="O123" s="148"/>
      <c r="P123" s="5"/>
      <c r="Q123" s="85"/>
      <c r="R123" s="85"/>
      <c r="S123" s="85"/>
      <c r="T123" s="5"/>
      <c r="U123" s="97"/>
      <c r="V123" s="97"/>
      <c r="W123" s="97"/>
      <c r="X123" s="97"/>
      <c r="Y123" s="97"/>
      <c r="Z123" s="97"/>
    </row>
    <row r="124" spans="1:26" ht="15" customHeight="1" x14ac:dyDescent="0.25">
      <c r="A124" s="5"/>
      <c r="B124" s="76"/>
      <c r="C124" s="149"/>
      <c r="D124" s="149"/>
      <c r="E124" s="149"/>
      <c r="F124" s="149"/>
      <c r="G124" s="149"/>
      <c r="H124" s="149"/>
      <c r="I124" s="149"/>
      <c r="J124" s="149"/>
      <c r="K124" s="149"/>
      <c r="L124" s="149"/>
      <c r="M124" s="149"/>
      <c r="N124" s="149"/>
      <c r="O124" s="149"/>
      <c r="P124" s="5"/>
      <c r="Q124" s="90" t="s">
        <v>26</v>
      </c>
      <c r="R124" s="90"/>
      <c r="S124" s="90"/>
      <c r="T124" s="5"/>
      <c r="U124" s="97"/>
      <c r="V124" s="97"/>
      <c r="W124" s="97"/>
      <c r="X124" s="97"/>
      <c r="Y124" s="97"/>
      <c r="Z124" s="97"/>
    </row>
    <row r="125" spans="1:26" ht="15" customHeight="1" x14ac:dyDescent="0.25">
      <c r="A125" s="5"/>
      <c r="B125" s="150"/>
      <c r="C125" s="150"/>
      <c r="D125" s="150"/>
      <c r="E125" s="150"/>
      <c r="F125" s="150"/>
      <c r="G125" s="150"/>
      <c r="H125" s="150"/>
      <c r="I125" s="150"/>
      <c r="J125" s="150"/>
      <c r="K125" s="150"/>
      <c r="L125" s="150"/>
      <c r="M125" s="150"/>
      <c r="N125" s="150"/>
      <c r="O125" s="150"/>
      <c r="P125" s="5"/>
      <c r="Q125" s="93">
        <f>IF(G36="New Project at Current Agency","-",
IF(M124="-","-",35))</f>
        <v>35</v>
      </c>
      <c r="R125" s="93"/>
      <c r="S125" s="93"/>
      <c r="T125" s="5"/>
      <c r="U125" s="97"/>
      <c r="V125" s="97"/>
      <c r="W125" s="97"/>
      <c r="X125" s="97"/>
      <c r="Y125" s="97"/>
      <c r="Z125" s="97"/>
    </row>
    <row r="126" spans="1:26" ht="15" customHeight="1" x14ac:dyDescent="0.25">
      <c r="A126" s="73"/>
      <c r="B126" s="8"/>
      <c r="C126" s="73"/>
      <c r="D126" s="73"/>
      <c r="E126" s="73"/>
      <c r="F126" s="14"/>
      <c r="G126" s="16"/>
      <c r="H126" s="15"/>
      <c r="I126" s="8"/>
      <c r="J126" s="8"/>
      <c r="K126" s="8"/>
      <c r="L126" s="8"/>
      <c r="M126" s="73"/>
      <c r="N126" s="73"/>
      <c r="O126" s="73"/>
      <c r="P126" s="73"/>
      <c r="Q126" s="69"/>
      <c r="R126" s="69"/>
      <c r="S126" s="69"/>
      <c r="T126" s="73"/>
      <c r="U126" s="98"/>
      <c r="V126" s="98"/>
      <c r="W126" s="98"/>
      <c r="X126" s="98"/>
      <c r="Y126" s="98"/>
      <c r="Z126" s="98"/>
    </row>
    <row r="127" spans="1:26" ht="15" customHeight="1" x14ac:dyDescent="0.25">
      <c r="A127" s="5"/>
      <c r="B127" s="5"/>
      <c r="C127" s="5"/>
      <c r="D127" s="5"/>
      <c r="E127" s="5"/>
      <c r="F127" s="5"/>
      <c r="G127" s="5"/>
      <c r="H127" s="5"/>
      <c r="I127" s="5"/>
      <c r="J127" s="5"/>
      <c r="K127" s="5"/>
      <c r="L127" s="5"/>
      <c r="M127" s="5"/>
      <c r="N127" s="5"/>
      <c r="O127" s="5"/>
      <c r="P127" s="5"/>
      <c r="Q127" s="11"/>
      <c r="R127" s="11"/>
      <c r="S127" s="11"/>
      <c r="T127" s="5"/>
      <c r="U127" s="5"/>
      <c r="V127" s="5"/>
      <c r="W127" s="5"/>
      <c r="X127" s="5"/>
      <c r="Y127" s="5"/>
      <c r="Z127" s="5"/>
    </row>
    <row r="128" spans="1:26" ht="18.600000000000001" customHeight="1" x14ac:dyDescent="0.3">
      <c r="A128" s="94" t="s">
        <v>270</v>
      </c>
      <c r="B128" s="94"/>
      <c r="C128" s="94"/>
      <c r="D128" s="94"/>
      <c r="E128" s="94"/>
      <c r="F128" s="94"/>
      <c r="G128" s="94"/>
      <c r="H128" s="94"/>
      <c r="I128" s="94"/>
      <c r="J128" s="94"/>
      <c r="K128" s="94"/>
      <c r="L128" s="94"/>
      <c r="M128" s="94"/>
      <c r="N128" s="94"/>
      <c r="O128" s="94"/>
      <c r="P128" s="94"/>
      <c r="Q128" s="47"/>
      <c r="R128" s="47"/>
      <c r="S128" s="47"/>
      <c r="T128" s="47"/>
      <c r="U128" s="95" t="s">
        <v>72</v>
      </c>
      <c r="V128" s="95"/>
      <c r="W128" s="95"/>
      <c r="X128" s="95"/>
      <c r="Y128" s="95"/>
      <c r="Z128" s="95"/>
    </row>
    <row r="129" spans="1:26" ht="15" customHeight="1" x14ac:dyDescent="0.3">
      <c r="A129" s="12"/>
      <c r="B129" s="72" t="s">
        <v>61</v>
      </c>
      <c r="C129" s="12"/>
      <c r="D129" s="12"/>
      <c r="E129" s="12"/>
      <c r="F129" s="12"/>
      <c r="G129" s="12"/>
      <c r="H129" s="12"/>
      <c r="I129" s="12"/>
      <c r="J129" s="12"/>
      <c r="K129" s="12"/>
      <c r="L129" s="12"/>
      <c r="M129" s="12"/>
      <c r="N129" s="12"/>
      <c r="O129" s="12"/>
      <c r="P129" s="12"/>
      <c r="Q129" s="96" t="s">
        <v>19</v>
      </c>
      <c r="R129" s="96"/>
      <c r="S129" s="96"/>
      <c r="T129" s="5"/>
      <c r="U129" s="97"/>
      <c r="V129" s="97"/>
      <c r="W129" s="97"/>
      <c r="X129" s="97"/>
      <c r="Y129" s="97"/>
      <c r="Z129" s="97"/>
    </row>
    <row r="130" spans="1:26" ht="15" customHeight="1" x14ac:dyDescent="0.3">
      <c r="A130" s="12"/>
      <c r="B130" s="72"/>
      <c r="C130" s="12"/>
      <c r="D130" s="12"/>
      <c r="E130" s="12"/>
      <c r="F130" s="12"/>
      <c r="G130" s="12"/>
      <c r="H130" s="12"/>
      <c r="I130" s="12"/>
      <c r="J130" s="12"/>
      <c r="K130" s="12"/>
      <c r="L130" s="12"/>
      <c r="M130" s="12"/>
      <c r="N130" s="12"/>
      <c r="O130" s="12"/>
      <c r="P130" s="12"/>
      <c r="Q130" s="85">
        <f>IF(M134="Yes",10,IF(M134="No",0))+
IF(M139="Yes",10,IF(M139="No",0))</f>
        <v>0</v>
      </c>
      <c r="R130" s="85"/>
      <c r="S130" s="85"/>
      <c r="T130" s="5"/>
      <c r="U130" s="97"/>
      <c r="V130" s="97"/>
      <c r="W130" s="97"/>
      <c r="X130" s="97"/>
      <c r="Y130" s="97"/>
      <c r="Z130" s="97"/>
    </row>
    <row r="131" spans="1:26" ht="15" customHeight="1" x14ac:dyDescent="0.25">
      <c r="A131" s="5"/>
      <c r="B131" s="103" t="s">
        <v>271</v>
      </c>
      <c r="C131" s="103"/>
      <c r="D131" s="103"/>
      <c r="E131" s="103"/>
      <c r="F131" s="103"/>
      <c r="G131" s="103"/>
      <c r="H131" s="103"/>
      <c r="I131" s="103"/>
      <c r="J131" s="103"/>
      <c r="K131" s="103"/>
      <c r="L131" s="103"/>
      <c r="M131" s="104"/>
      <c r="N131" s="104"/>
      <c r="O131" s="104"/>
      <c r="P131" s="5"/>
      <c r="Q131" s="85"/>
      <c r="R131" s="85"/>
      <c r="S131" s="85"/>
      <c r="T131" s="5"/>
      <c r="U131" s="97"/>
      <c r="V131" s="97"/>
      <c r="W131" s="97"/>
      <c r="X131" s="97"/>
      <c r="Y131" s="97"/>
      <c r="Z131" s="97"/>
    </row>
    <row r="132" spans="1:26" ht="15" customHeight="1" x14ac:dyDescent="0.25">
      <c r="A132" s="5"/>
      <c r="B132" s="105" t="s">
        <v>272</v>
      </c>
      <c r="C132" s="105"/>
      <c r="D132" s="105"/>
      <c r="E132" s="105"/>
      <c r="F132" s="105"/>
      <c r="G132" s="105"/>
      <c r="H132" s="105"/>
      <c r="I132" s="105"/>
      <c r="J132" s="105"/>
      <c r="K132" s="105"/>
      <c r="L132" s="105"/>
      <c r="M132" s="106"/>
      <c r="N132" s="106"/>
      <c r="O132" s="106"/>
      <c r="P132" s="5"/>
      <c r="Q132" s="85"/>
      <c r="R132" s="85"/>
      <c r="S132" s="85"/>
      <c r="T132" s="5"/>
      <c r="U132" s="97"/>
      <c r="V132" s="97"/>
      <c r="W132" s="97"/>
      <c r="X132" s="97"/>
      <c r="Y132" s="97"/>
      <c r="Z132" s="97"/>
    </row>
    <row r="133" spans="1:26" ht="15.75" customHeight="1" x14ac:dyDescent="0.25">
      <c r="A133" s="5"/>
      <c r="B133" s="91" t="s">
        <v>62</v>
      </c>
      <c r="C133" s="91"/>
      <c r="D133" s="91"/>
      <c r="E133" s="91"/>
      <c r="F133" s="91"/>
      <c r="G133" s="91"/>
      <c r="H133" s="91"/>
      <c r="I133" s="91"/>
      <c r="J133" s="91"/>
      <c r="K133" s="91"/>
      <c r="L133" s="91"/>
      <c r="M133" s="89">
        <f>IFERROR(M131/M132,0)</f>
        <v>0</v>
      </c>
      <c r="N133" s="89"/>
      <c r="O133" s="89"/>
      <c r="P133" s="5"/>
      <c r="Q133" s="85"/>
      <c r="R133" s="85"/>
      <c r="S133" s="85"/>
      <c r="T133" s="5"/>
      <c r="U133" s="97"/>
      <c r="V133" s="97"/>
      <c r="W133" s="97"/>
      <c r="X133" s="97"/>
      <c r="Y133" s="97"/>
      <c r="Z133" s="97"/>
    </row>
    <row r="134" spans="1:26" ht="15.75" customHeight="1" x14ac:dyDescent="0.25">
      <c r="A134" s="5"/>
      <c r="B134" s="91" t="s">
        <v>273</v>
      </c>
      <c r="C134" s="91"/>
      <c r="D134" s="91"/>
      <c r="E134" s="91"/>
      <c r="F134" s="91"/>
      <c r="G134" s="91"/>
      <c r="H134" s="91"/>
      <c r="I134" s="91"/>
      <c r="J134" s="91"/>
      <c r="K134" s="91"/>
      <c r="L134" s="91"/>
      <c r="M134" s="107"/>
      <c r="N134" s="107"/>
      <c r="O134" s="107"/>
      <c r="P134" s="5"/>
      <c r="Q134" s="85"/>
      <c r="R134" s="85"/>
      <c r="S134" s="85"/>
      <c r="T134" s="5"/>
      <c r="U134" s="97"/>
      <c r="V134" s="97"/>
      <c r="W134" s="97"/>
      <c r="X134" s="97"/>
      <c r="Y134" s="97"/>
      <c r="Z134" s="97"/>
    </row>
    <row r="135" spans="1:26" ht="15.75" customHeight="1" x14ac:dyDescent="0.25">
      <c r="A135" s="5"/>
      <c r="B135" s="108"/>
      <c r="C135" s="108"/>
      <c r="D135" s="108"/>
      <c r="E135" s="108"/>
      <c r="F135" s="108"/>
      <c r="G135" s="108"/>
      <c r="H135" s="108"/>
      <c r="I135" s="108"/>
      <c r="J135" s="108"/>
      <c r="K135" s="108"/>
      <c r="L135" s="108"/>
      <c r="M135" s="109"/>
      <c r="N135" s="109"/>
      <c r="O135" s="109"/>
      <c r="P135" s="5"/>
      <c r="Q135" s="85"/>
      <c r="R135" s="85"/>
      <c r="S135" s="85"/>
      <c r="T135" s="5"/>
      <c r="U135" s="97"/>
      <c r="V135" s="97"/>
      <c r="W135" s="97"/>
      <c r="X135" s="97"/>
      <c r="Y135" s="97"/>
      <c r="Z135" s="97"/>
    </row>
    <row r="136" spans="1:26" ht="15.75" customHeight="1" x14ac:dyDescent="0.25">
      <c r="A136" s="5"/>
      <c r="B136" s="110" t="s">
        <v>274</v>
      </c>
      <c r="C136" s="110"/>
      <c r="D136" s="110"/>
      <c r="E136" s="110"/>
      <c r="F136" s="110"/>
      <c r="G136" s="110"/>
      <c r="H136" s="110"/>
      <c r="I136" s="110"/>
      <c r="J136" s="110"/>
      <c r="K136" s="110"/>
      <c r="L136" s="110"/>
      <c r="M136" s="111">
        <f>M131</f>
        <v>0</v>
      </c>
      <c r="N136" s="111"/>
      <c r="O136" s="111"/>
      <c r="P136" s="5"/>
      <c r="Q136" s="85"/>
      <c r="R136" s="85"/>
      <c r="S136" s="85"/>
      <c r="T136" s="5"/>
      <c r="U136" s="97"/>
      <c r="V136" s="97"/>
      <c r="W136" s="97"/>
      <c r="X136" s="97"/>
      <c r="Y136" s="97"/>
      <c r="Z136" s="97"/>
    </row>
    <row r="137" spans="1:26" ht="15" customHeight="1" x14ac:dyDescent="0.25">
      <c r="A137" s="5"/>
      <c r="B137" s="112" t="s">
        <v>275</v>
      </c>
      <c r="C137" s="112"/>
      <c r="D137" s="112"/>
      <c r="E137" s="112"/>
      <c r="F137" s="112"/>
      <c r="G137" s="112"/>
      <c r="H137" s="112"/>
      <c r="I137" s="112"/>
      <c r="J137" s="112"/>
      <c r="K137" s="112"/>
      <c r="L137" s="112"/>
      <c r="M137" s="113"/>
      <c r="N137" s="113"/>
      <c r="O137" s="113"/>
      <c r="P137" s="5"/>
      <c r="Q137" s="85"/>
      <c r="R137" s="85"/>
      <c r="S137" s="85"/>
      <c r="T137" s="5"/>
      <c r="U137" s="97"/>
      <c r="V137" s="97"/>
      <c r="W137" s="97"/>
      <c r="X137" s="97"/>
      <c r="Y137" s="97"/>
      <c r="Z137" s="97"/>
    </row>
    <row r="138" spans="1:26" ht="15" customHeight="1" x14ac:dyDescent="0.25">
      <c r="A138" s="5"/>
      <c r="B138" s="91" t="s">
        <v>63</v>
      </c>
      <c r="C138" s="91"/>
      <c r="D138" s="91"/>
      <c r="E138" s="91"/>
      <c r="F138" s="91"/>
      <c r="G138" s="91"/>
      <c r="H138" s="91"/>
      <c r="I138" s="91"/>
      <c r="J138" s="91"/>
      <c r="K138" s="91"/>
      <c r="L138" s="91"/>
      <c r="M138" s="89">
        <f>IFERROR(M136/M137,0)</f>
        <v>0</v>
      </c>
      <c r="N138" s="89"/>
      <c r="O138" s="89"/>
      <c r="P138" s="5"/>
      <c r="Q138" s="90" t="s">
        <v>26</v>
      </c>
      <c r="R138" s="90"/>
      <c r="S138" s="90"/>
      <c r="T138" s="5"/>
      <c r="U138" s="97"/>
      <c r="V138" s="97"/>
      <c r="W138" s="97"/>
      <c r="X138" s="97"/>
      <c r="Y138" s="97"/>
      <c r="Z138" s="97"/>
    </row>
    <row r="139" spans="1:26" ht="15" customHeight="1" x14ac:dyDescent="0.25">
      <c r="A139" s="5"/>
      <c r="B139" s="91" t="s">
        <v>276</v>
      </c>
      <c r="C139" s="91"/>
      <c r="D139" s="91"/>
      <c r="E139" s="91"/>
      <c r="F139" s="91"/>
      <c r="G139" s="91"/>
      <c r="H139" s="91"/>
      <c r="I139" s="91"/>
      <c r="J139" s="91"/>
      <c r="K139" s="91"/>
      <c r="L139" s="91"/>
      <c r="M139" s="92"/>
      <c r="N139" s="92"/>
      <c r="O139" s="92"/>
      <c r="P139" s="5"/>
      <c r="Q139" s="93">
        <f>IF(M134="-",10,20)</f>
        <v>20</v>
      </c>
      <c r="R139" s="93"/>
      <c r="S139" s="93"/>
      <c r="T139" s="5"/>
      <c r="U139" s="97"/>
      <c r="V139" s="97"/>
      <c r="W139" s="97"/>
      <c r="X139" s="97"/>
      <c r="Y139" s="97"/>
      <c r="Z139" s="97"/>
    </row>
    <row r="140" spans="1:26" ht="15" customHeight="1" x14ac:dyDescent="0.25">
      <c r="A140" s="73"/>
      <c r="B140" s="17"/>
      <c r="C140" s="18"/>
      <c r="D140" s="18"/>
      <c r="E140" s="18"/>
      <c r="F140" s="15"/>
      <c r="G140" s="16"/>
      <c r="H140" s="15"/>
      <c r="I140" s="8"/>
      <c r="J140" s="8"/>
      <c r="K140" s="8"/>
      <c r="L140" s="8"/>
      <c r="M140" s="73"/>
      <c r="N140" s="73"/>
      <c r="O140" s="73"/>
      <c r="P140" s="73"/>
      <c r="Q140" s="69"/>
      <c r="R140" s="69"/>
      <c r="S140" s="69"/>
      <c r="T140" s="73"/>
      <c r="U140" s="98"/>
      <c r="V140" s="98"/>
      <c r="W140" s="98"/>
      <c r="X140" s="98"/>
      <c r="Y140" s="98"/>
      <c r="Z140" s="98"/>
    </row>
    <row r="141" spans="1:26" ht="15" customHeight="1" x14ac:dyDescent="0.25">
      <c r="A141" s="5"/>
      <c r="B141" s="5"/>
      <c r="C141" s="5"/>
      <c r="D141" s="5"/>
      <c r="E141" s="5"/>
      <c r="F141" s="5"/>
      <c r="G141" s="5"/>
      <c r="H141" s="5"/>
      <c r="I141" s="5"/>
      <c r="J141" s="5"/>
      <c r="K141" s="5"/>
      <c r="L141" s="5"/>
      <c r="M141" s="5"/>
      <c r="N141" s="5"/>
      <c r="O141" s="5"/>
      <c r="P141" s="5"/>
      <c r="Q141" s="19"/>
      <c r="R141" s="19"/>
      <c r="S141" s="19"/>
      <c r="T141" s="5"/>
      <c r="U141" s="5"/>
      <c r="V141" s="5"/>
      <c r="W141" s="5"/>
      <c r="X141" s="5"/>
      <c r="Y141" s="5"/>
      <c r="Z141" s="5"/>
    </row>
    <row r="142" spans="1:26" ht="18.75" x14ac:dyDescent="0.3">
      <c r="A142" s="94" t="s">
        <v>64</v>
      </c>
      <c r="B142" s="94"/>
      <c r="C142" s="94"/>
      <c r="D142" s="94"/>
      <c r="E142" s="94"/>
      <c r="F142" s="94"/>
      <c r="G142" s="94"/>
      <c r="H142" s="94"/>
      <c r="I142" s="94"/>
      <c r="J142" s="94"/>
      <c r="K142" s="94"/>
      <c r="L142" s="94"/>
      <c r="M142" s="94"/>
      <c r="N142" s="94"/>
      <c r="O142" s="94"/>
      <c r="P142" s="94"/>
      <c r="Q142" s="96"/>
      <c r="R142" s="96"/>
      <c r="S142" s="96"/>
      <c r="T142" s="47"/>
      <c r="U142" s="95" t="s">
        <v>72</v>
      </c>
      <c r="V142" s="95"/>
      <c r="W142" s="95"/>
      <c r="X142" s="95"/>
      <c r="Y142" s="95"/>
      <c r="Z142" s="95"/>
    </row>
    <row r="143" spans="1:26" ht="15" customHeight="1" x14ac:dyDescent="0.3">
      <c r="A143" s="12"/>
      <c r="B143" s="42" t="s">
        <v>264</v>
      </c>
      <c r="C143" s="12"/>
      <c r="D143" s="12"/>
      <c r="E143" s="12"/>
      <c r="F143" s="12"/>
      <c r="G143" s="12"/>
      <c r="H143" s="12"/>
      <c r="I143" s="12"/>
      <c r="J143" s="12"/>
      <c r="K143" s="12"/>
      <c r="L143" s="12"/>
      <c r="M143" s="12"/>
      <c r="N143" s="12"/>
      <c r="O143" s="12"/>
      <c r="P143" s="12"/>
      <c r="Q143" s="96" t="s">
        <v>19</v>
      </c>
      <c r="R143" s="96"/>
      <c r="S143" s="96"/>
      <c r="T143" s="5"/>
      <c r="U143" s="97"/>
      <c r="V143" s="97"/>
      <c r="W143" s="97"/>
      <c r="X143" s="97"/>
      <c r="Y143" s="97"/>
      <c r="Z143" s="97"/>
    </row>
    <row r="144" spans="1:26" ht="15" customHeight="1" x14ac:dyDescent="0.25">
      <c r="A144" s="5"/>
      <c r="B144" s="5"/>
      <c r="C144" s="5"/>
      <c r="D144" s="5"/>
      <c r="E144" s="5"/>
      <c r="F144" s="5"/>
      <c r="G144" s="5"/>
      <c r="H144" s="5"/>
      <c r="I144" s="5"/>
      <c r="J144" s="5"/>
      <c r="K144" s="5"/>
      <c r="L144" s="5"/>
      <c r="M144" s="5"/>
      <c r="N144" s="5"/>
      <c r="O144" s="5"/>
      <c r="P144" s="5"/>
      <c r="Q144" s="144">
        <f>IF(COUNTIF(M148:O151,"Member")&gt;=1,2,0)+
IF((COUNTIF(M148:O151,"Chair")+COUNTIF(M148:O151,"Vice Chair")+COUNTIF(M148:O151,"Co-Chair"))&gt;=1,4,0)</f>
        <v>0</v>
      </c>
      <c r="R144" s="144"/>
      <c r="S144" s="144"/>
      <c r="T144" s="5"/>
      <c r="U144" s="97"/>
      <c r="V144" s="97"/>
      <c r="W144" s="97"/>
      <c r="X144" s="97"/>
      <c r="Y144" s="97"/>
      <c r="Z144" s="97"/>
    </row>
    <row r="145" spans="1:26" ht="15" customHeight="1" x14ac:dyDescent="0.25">
      <c r="A145" s="5"/>
      <c r="B145" s="131" t="s">
        <v>65</v>
      </c>
      <c r="C145" s="131"/>
      <c r="D145" s="131"/>
      <c r="E145" s="131"/>
      <c r="F145" s="131"/>
      <c r="G145" s="131"/>
      <c r="H145" s="131"/>
      <c r="I145" s="131"/>
      <c r="J145" s="131"/>
      <c r="K145" s="131"/>
      <c r="L145" s="131"/>
      <c r="M145" s="131"/>
      <c r="N145" s="170"/>
      <c r="O145" s="170"/>
      <c r="P145" s="5"/>
      <c r="Q145" s="144"/>
      <c r="R145" s="144"/>
      <c r="S145" s="144"/>
      <c r="T145" s="5"/>
      <c r="U145" s="97"/>
      <c r="V145" s="97"/>
      <c r="W145" s="97"/>
      <c r="X145" s="97"/>
      <c r="Y145" s="97"/>
      <c r="Z145" s="97"/>
    </row>
    <row r="146" spans="1:26" ht="15" customHeight="1" x14ac:dyDescent="0.25">
      <c r="A146" s="5"/>
      <c r="B146" s="5"/>
      <c r="C146" s="5"/>
      <c r="D146" s="5"/>
      <c r="E146" s="5"/>
      <c r="F146" s="5"/>
      <c r="G146" s="5"/>
      <c r="H146" s="5"/>
      <c r="I146" s="5"/>
      <c r="J146" s="5"/>
      <c r="K146" s="5"/>
      <c r="L146" s="5"/>
      <c r="M146" s="5"/>
      <c r="N146" s="142"/>
      <c r="O146" s="142"/>
      <c r="P146" s="5"/>
      <c r="Q146" s="144"/>
      <c r="R146" s="144"/>
      <c r="S146" s="144"/>
      <c r="T146" s="5"/>
      <c r="U146" s="97"/>
      <c r="V146" s="97"/>
      <c r="W146" s="97"/>
      <c r="X146" s="97"/>
      <c r="Y146" s="97"/>
      <c r="Z146" s="97"/>
    </row>
    <row r="147" spans="1:26" ht="15" customHeight="1" x14ac:dyDescent="0.25">
      <c r="A147" s="5"/>
      <c r="B147" s="143" t="s">
        <v>66</v>
      </c>
      <c r="C147" s="143"/>
      <c r="D147" s="143"/>
      <c r="E147" s="143"/>
      <c r="F147" s="143"/>
      <c r="G147" s="143"/>
      <c r="H147" s="145" t="s">
        <v>67</v>
      </c>
      <c r="I147" s="145"/>
      <c r="J147" s="145"/>
      <c r="K147" s="145"/>
      <c r="L147" s="145"/>
      <c r="M147" s="145" t="s">
        <v>68</v>
      </c>
      <c r="N147" s="145"/>
      <c r="O147" s="145"/>
      <c r="P147" s="5"/>
      <c r="Q147" s="144"/>
      <c r="R147" s="144"/>
      <c r="S147" s="144"/>
      <c r="T147" s="5"/>
      <c r="U147" s="97"/>
      <c r="V147" s="97"/>
      <c r="W147" s="97"/>
      <c r="X147" s="97"/>
      <c r="Y147" s="97"/>
      <c r="Z147" s="97"/>
    </row>
    <row r="148" spans="1:26" ht="15" customHeight="1" x14ac:dyDescent="0.25">
      <c r="A148" s="5"/>
      <c r="B148" s="168">
        <f>C16</f>
        <v>0</v>
      </c>
      <c r="C148" s="168"/>
      <c r="D148" s="168"/>
      <c r="E148" s="168"/>
      <c r="F148" s="168"/>
      <c r="G148" s="168"/>
      <c r="H148" s="139"/>
      <c r="I148" s="139"/>
      <c r="J148" s="139"/>
      <c r="K148" s="139"/>
      <c r="L148" s="139"/>
      <c r="M148" s="139"/>
      <c r="N148" s="139"/>
      <c r="O148" s="139"/>
      <c r="P148" s="5"/>
      <c r="Q148" s="144"/>
      <c r="R148" s="144"/>
      <c r="S148" s="144"/>
      <c r="T148" s="5"/>
      <c r="U148" s="97"/>
      <c r="V148" s="97"/>
      <c r="W148" s="97"/>
      <c r="X148" s="97"/>
      <c r="Y148" s="97"/>
      <c r="Z148" s="97"/>
    </row>
    <row r="149" spans="1:26" ht="15" customHeight="1" x14ac:dyDescent="0.25">
      <c r="A149" s="5"/>
      <c r="B149" s="169">
        <f>P16</f>
        <v>0</v>
      </c>
      <c r="C149" s="169"/>
      <c r="D149" s="169"/>
      <c r="E149" s="169"/>
      <c r="F149" s="169"/>
      <c r="G149" s="169"/>
      <c r="H149" s="137"/>
      <c r="I149" s="137"/>
      <c r="J149" s="137"/>
      <c r="K149" s="137"/>
      <c r="L149" s="137"/>
      <c r="M149" s="137"/>
      <c r="N149" s="137"/>
      <c r="O149" s="137"/>
      <c r="P149" s="5"/>
      <c r="Q149" s="144"/>
      <c r="R149" s="144"/>
      <c r="S149" s="144"/>
      <c r="T149" s="5"/>
      <c r="U149" s="97"/>
      <c r="V149" s="97"/>
      <c r="W149" s="97"/>
      <c r="X149" s="97"/>
      <c r="Y149" s="97"/>
      <c r="Z149" s="97"/>
    </row>
    <row r="150" spans="1:26" ht="15" customHeight="1" x14ac:dyDescent="0.25">
      <c r="A150" s="5"/>
      <c r="B150" s="169">
        <f>C22</f>
        <v>0</v>
      </c>
      <c r="C150" s="169"/>
      <c r="D150" s="169"/>
      <c r="E150" s="169"/>
      <c r="F150" s="169"/>
      <c r="G150" s="169"/>
      <c r="H150" s="137"/>
      <c r="I150" s="137"/>
      <c r="J150" s="137"/>
      <c r="K150" s="137"/>
      <c r="L150" s="137"/>
      <c r="M150" s="137"/>
      <c r="N150" s="137"/>
      <c r="O150" s="137"/>
      <c r="P150" s="5"/>
      <c r="Q150" s="144"/>
      <c r="R150" s="144"/>
      <c r="S150" s="144"/>
      <c r="T150" s="5"/>
      <c r="U150" s="97"/>
      <c r="V150" s="97"/>
      <c r="W150" s="97"/>
      <c r="X150" s="97"/>
      <c r="Y150" s="97"/>
      <c r="Z150" s="97"/>
    </row>
    <row r="151" spans="1:26" ht="15" customHeight="1" x14ac:dyDescent="0.25">
      <c r="A151" s="5"/>
      <c r="B151" s="169">
        <f>P22</f>
        <v>0</v>
      </c>
      <c r="C151" s="169"/>
      <c r="D151" s="169"/>
      <c r="E151" s="169"/>
      <c r="F151" s="169"/>
      <c r="G151" s="169"/>
      <c r="H151" s="137"/>
      <c r="I151" s="137"/>
      <c r="J151" s="137"/>
      <c r="K151" s="137"/>
      <c r="L151" s="137"/>
      <c r="M151" s="137"/>
      <c r="N151" s="137"/>
      <c r="O151" s="137"/>
      <c r="P151" s="5"/>
      <c r="Q151" s="144"/>
      <c r="R151" s="144"/>
      <c r="S151" s="144"/>
      <c r="T151" s="5"/>
      <c r="U151" s="97"/>
      <c r="V151" s="97"/>
      <c r="W151" s="97"/>
      <c r="X151" s="97"/>
      <c r="Y151" s="97"/>
      <c r="Z151" s="97"/>
    </row>
    <row r="152" spans="1:26" ht="15" customHeight="1" x14ac:dyDescent="0.25">
      <c r="A152" s="5"/>
      <c r="B152" s="5"/>
      <c r="C152" s="5"/>
      <c r="D152" s="5"/>
      <c r="E152" s="5"/>
      <c r="F152" s="5"/>
      <c r="G152" s="5"/>
      <c r="H152" s="5"/>
      <c r="I152" s="5"/>
      <c r="J152" s="5"/>
      <c r="K152" s="5"/>
      <c r="L152" s="5"/>
      <c r="M152" s="5"/>
      <c r="N152" s="5"/>
      <c r="O152" s="5"/>
      <c r="P152" s="5"/>
      <c r="Q152" s="144"/>
      <c r="R152" s="144"/>
      <c r="S152" s="144"/>
      <c r="T152" s="5"/>
      <c r="U152" s="97"/>
      <c r="V152" s="97"/>
      <c r="W152" s="97"/>
      <c r="X152" s="97"/>
      <c r="Y152" s="97"/>
      <c r="Z152" s="97"/>
    </row>
    <row r="153" spans="1:26" ht="15" customHeight="1" x14ac:dyDescent="0.25">
      <c r="A153" s="5"/>
      <c r="B153" s="80" t="s">
        <v>25</v>
      </c>
      <c r="C153" s="80"/>
      <c r="D153" s="80"/>
      <c r="E153" s="80"/>
      <c r="F153" s="80"/>
      <c r="G153" s="80"/>
      <c r="H153" s="80"/>
      <c r="I153" s="80"/>
      <c r="J153" s="80"/>
      <c r="K153" s="80"/>
      <c r="L153" s="80"/>
      <c r="M153" s="80"/>
      <c r="N153" s="80"/>
      <c r="O153" s="80"/>
      <c r="P153" s="5"/>
      <c r="Q153" s="144"/>
      <c r="R153" s="144"/>
      <c r="S153" s="144"/>
      <c r="T153" s="5"/>
      <c r="U153" s="97"/>
      <c r="V153" s="97"/>
      <c r="W153" s="97"/>
      <c r="X153" s="97"/>
      <c r="Y153" s="97"/>
      <c r="Z153" s="97"/>
    </row>
    <row r="154" spans="1:26" ht="15" customHeight="1" x14ac:dyDescent="0.25">
      <c r="A154" s="5"/>
      <c r="B154" s="140" t="s">
        <v>263</v>
      </c>
      <c r="C154" s="140"/>
      <c r="D154" s="140"/>
      <c r="E154" s="140"/>
      <c r="F154" s="140"/>
      <c r="G154" s="140"/>
      <c r="H154" s="140"/>
      <c r="I154" s="140"/>
      <c r="J154" s="140"/>
      <c r="K154" s="140"/>
      <c r="L154" s="140"/>
      <c r="M154" s="140"/>
      <c r="N154" s="140"/>
      <c r="O154" s="140"/>
      <c r="P154" s="5"/>
      <c r="Q154" s="144"/>
      <c r="R154" s="144"/>
      <c r="S154" s="144"/>
      <c r="T154" s="5"/>
      <c r="U154" s="97"/>
      <c r="V154" s="97"/>
      <c r="W154" s="97"/>
      <c r="X154" s="97"/>
      <c r="Y154" s="97"/>
      <c r="Z154" s="97"/>
    </row>
    <row r="155" spans="1:26" ht="15" customHeight="1" x14ac:dyDescent="0.25">
      <c r="A155" s="5"/>
      <c r="B155" s="119" t="s">
        <v>69</v>
      </c>
      <c r="C155" s="119"/>
      <c r="D155" s="119"/>
      <c r="E155" s="119"/>
      <c r="F155" s="119"/>
      <c r="G155" s="119"/>
      <c r="H155" s="119"/>
      <c r="I155" s="119"/>
      <c r="J155" s="119"/>
      <c r="K155" s="119"/>
      <c r="L155" s="119"/>
      <c r="M155" s="119"/>
      <c r="N155" s="119"/>
      <c r="O155" s="119"/>
      <c r="P155" s="5"/>
      <c r="Q155" s="90" t="s">
        <v>26</v>
      </c>
      <c r="R155" s="90"/>
      <c r="S155" s="90"/>
      <c r="T155" s="5"/>
      <c r="U155" s="97"/>
      <c r="V155" s="97"/>
      <c r="W155" s="97"/>
      <c r="X155" s="97"/>
      <c r="Y155" s="97"/>
      <c r="Z155" s="97"/>
    </row>
    <row r="156" spans="1:26" ht="15" customHeight="1" x14ac:dyDescent="0.25">
      <c r="A156" s="5"/>
      <c r="B156" s="119" t="s">
        <v>70</v>
      </c>
      <c r="C156" s="119"/>
      <c r="D156" s="119"/>
      <c r="E156" s="119"/>
      <c r="F156" s="119"/>
      <c r="G156" s="119"/>
      <c r="H156" s="119"/>
      <c r="I156" s="119"/>
      <c r="J156" s="119"/>
      <c r="K156" s="119"/>
      <c r="L156" s="119"/>
      <c r="M156" s="119"/>
      <c r="N156" s="119"/>
      <c r="O156" s="119"/>
      <c r="P156" s="5"/>
      <c r="Q156" s="93">
        <v>6</v>
      </c>
      <c r="R156" s="93"/>
      <c r="S156" s="93"/>
      <c r="T156" s="5"/>
      <c r="U156" s="97"/>
      <c r="V156" s="97"/>
      <c r="W156" s="97"/>
      <c r="X156" s="97"/>
      <c r="Y156" s="97"/>
      <c r="Z156" s="97"/>
    </row>
    <row r="157" spans="1:26" ht="15" customHeight="1" x14ac:dyDescent="0.25">
      <c r="A157" s="44"/>
      <c r="B157" s="44"/>
      <c r="C157" s="44"/>
      <c r="D157" s="44"/>
      <c r="E157" s="44"/>
      <c r="F157" s="44"/>
      <c r="G157" s="44"/>
      <c r="H157" s="44"/>
      <c r="I157" s="44"/>
      <c r="J157" s="44"/>
      <c r="K157" s="44"/>
      <c r="L157" s="44"/>
      <c r="M157" s="44"/>
      <c r="N157" s="44"/>
      <c r="O157" s="44"/>
      <c r="P157" s="44"/>
      <c r="Q157" s="44"/>
      <c r="R157" s="44"/>
      <c r="S157" s="44"/>
      <c r="T157" s="44"/>
      <c r="U157" s="98"/>
      <c r="V157" s="98"/>
      <c r="W157" s="98"/>
      <c r="X157" s="98"/>
      <c r="Y157" s="98"/>
      <c r="Z157" s="98"/>
    </row>
    <row r="158" spans="1:26" ht="15" customHeight="1" x14ac:dyDescent="0.25">
      <c r="A158" s="5"/>
      <c r="B158" s="5"/>
      <c r="C158" s="5"/>
      <c r="D158" s="5"/>
      <c r="E158" s="5"/>
      <c r="F158" s="5"/>
      <c r="G158" s="5"/>
      <c r="H158" s="5"/>
      <c r="I158" s="5"/>
      <c r="J158" s="5"/>
      <c r="K158" s="5"/>
      <c r="L158" s="5"/>
      <c r="M158" s="5"/>
      <c r="N158" s="5"/>
      <c r="O158" s="5"/>
      <c r="P158" s="5"/>
      <c r="Q158" s="19"/>
      <c r="R158" s="19"/>
      <c r="S158" s="19"/>
      <c r="T158" s="5"/>
      <c r="U158" s="5"/>
      <c r="V158" s="5"/>
      <c r="W158" s="5"/>
      <c r="X158" s="5"/>
      <c r="Y158" s="5"/>
      <c r="Z158" s="5"/>
    </row>
    <row r="159" spans="1:26" ht="18.75" x14ac:dyDescent="0.3">
      <c r="A159" s="94" t="s">
        <v>277</v>
      </c>
      <c r="B159" s="94"/>
      <c r="C159" s="94"/>
      <c r="D159" s="94"/>
      <c r="E159" s="94"/>
      <c r="F159" s="94"/>
      <c r="G159" s="94"/>
      <c r="H159" s="94"/>
      <c r="I159" s="94"/>
      <c r="J159" s="94"/>
      <c r="K159" s="94"/>
      <c r="L159" s="94"/>
      <c r="M159" s="94"/>
      <c r="N159" s="94"/>
      <c r="O159" s="94"/>
      <c r="P159" s="94"/>
      <c r="Q159" s="47"/>
      <c r="R159" s="47"/>
      <c r="S159" s="47"/>
      <c r="T159" s="47"/>
      <c r="U159" s="95" t="s">
        <v>72</v>
      </c>
      <c r="V159" s="95"/>
      <c r="W159" s="95"/>
      <c r="X159" s="95"/>
      <c r="Y159" s="95"/>
      <c r="Z159" s="95"/>
    </row>
    <row r="160" spans="1:26" ht="15" customHeight="1" x14ac:dyDescent="0.3">
      <c r="A160" s="12"/>
      <c r="B160" s="72"/>
      <c r="C160" s="12"/>
      <c r="D160" s="12"/>
      <c r="E160" s="12"/>
      <c r="F160" s="12"/>
      <c r="G160" s="12"/>
      <c r="H160" s="12"/>
      <c r="I160" s="12"/>
      <c r="J160" s="12"/>
      <c r="K160" s="12"/>
      <c r="L160" s="12"/>
      <c r="M160" s="12"/>
      <c r="N160" s="12"/>
      <c r="O160" s="12"/>
      <c r="P160" s="12"/>
      <c r="Q160" s="96" t="s">
        <v>19</v>
      </c>
      <c r="R160" s="96"/>
      <c r="S160" s="96"/>
      <c r="T160" s="5"/>
      <c r="U160" s="97"/>
      <c r="V160" s="97"/>
      <c r="W160" s="97"/>
      <c r="X160" s="97"/>
      <c r="Y160" s="97"/>
      <c r="Z160" s="97"/>
    </row>
    <row r="161" spans="1:26" ht="15" customHeight="1" x14ac:dyDescent="0.25">
      <c r="A161" s="5"/>
      <c r="B161" s="99" t="s">
        <v>278</v>
      </c>
      <c r="C161" s="99"/>
      <c r="D161" s="99"/>
      <c r="E161" s="99"/>
      <c r="F161" s="99"/>
      <c r="G161" s="99"/>
      <c r="H161" s="99"/>
      <c r="I161" s="99"/>
      <c r="J161" s="99"/>
      <c r="K161" s="99"/>
      <c r="L161" s="99"/>
      <c r="M161" s="77"/>
      <c r="N161" s="5"/>
      <c r="O161" s="5"/>
      <c r="P161" s="5"/>
      <c r="Q161" s="85">
        <f>IFERROR(VALUE(LEFT(M162,2)),0)</f>
        <v>0</v>
      </c>
      <c r="R161" s="85"/>
      <c r="S161" s="85"/>
      <c r="T161" s="5"/>
      <c r="U161" s="97"/>
      <c r="V161" s="97"/>
      <c r="W161" s="97"/>
      <c r="X161" s="97"/>
      <c r="Y161" s="97"/>
      <c r="Z161" s="97"/>
    </row>
    <row r="162" spans="1:26" ht="15" customHeight="1" x14ac:dyDescent="0.25">
      <c r="A162" s="5"/>
      <c r="B162" s="100"/>
      <c r="C162" s="100"/>
      <c r="D162" s="100"/>
      <c r="E162" s="100"/>
      <c r="F162" s="100"/>
      <c r="G162" s="100"/>
      <c r="H162" s="100"/>
      <c r="I162" s="100"/>
      <c r="J162" s="100"/>
      <c r="K162" s="100"/>
      <c r="L162" s="100"/>
      <c r="M162" s="166"/>
      <c r="N162" s="166"/>
      <c r="O162" s="166"/>
      <c r="P162" s="5"/>
      <c r="Q162" s="85"/>
      <c r="R162" s="85"/>
      <c r="S162" s="85"/>
      <c r="T162" s="5"/>
      <c r="U162" s="97"/>
      <c r="V162" s="97"/>
      <c r="W162" s="97"/>
      <c r="X162" s="97"/>
      <c r="Y162" s="97"/>
      <c r="Z162" s="97"/>
    </row>
    <row r="163" spans="1:26" ht="15" customHeight="1" x14ac:dyDescent="0.25">
      <c r="A163" s="5"/>
      <c r="B163" s="5"/>
      <c r="C163" s="5"/>
      <c r="D163" s="5"/>
      <c r="E163" s="5"/>
      <c r="F163" s="5"/>
      <c r="G163" s="5"/>
      <c r="H163" s="5"/>
      <c r="I163" s="5"/>
      <c r="J163" s="5"/>
      <c r="K163" s="5"/>
      <c r="L163" s="5"/>
      <c r="M163" s="5"/>
      <c r="N163" s="5"/>
      <c r="O163" s="5"/>
      <c r="P163" s="5"/>
      <c r="Q163" s="85"/>
      <c r="R163" s="85"/>
      <c r="S163" s="85"/>
      <c r="T163" s="5"/>
      <c r="U163" s="97"/>
      <c r="V163" s="97"/>
      <c r="W163" s="97"/>
      <c r="X163" s="97"/>
      <c r="Y163" s="97"/>
      <c r="Z163" s="97"/>
    </row>
    <row r="164" spans="1:26" ht="15" customHeight="1" x14ac:dyDescent="0.25">
      <c r="A164" s="5"/>
      <c r="B164" s="101" t="s">
        <v>25</v>
      </c>
      <c r="C164" s="101"/>
      <c r="D164" s="101"/>
      <c r="E164" s="101"/>
      <c r="F164" s="101"/>
      <c r="G164" s="101"/>
      <c r="H164" s="101"/>
      <c r="I164" s="101"/>
      <c r="J164" s="101"/>
      <c r="K164" s="101"/>
      <c r="L164" s="101"/>
      <c r="M164" s="101"/>
      <c r="N164" s="101"/>
      <c r="O164" s="101"/>
      <c r="P164" s="5"/>
      <c r="Q164" s="90" t="s">
        <v>26</v>
      </c>
      <c r="R164" s="90"/>
      <c r="S164" s="90"/>
      <c r="T164" s="5"/>
      <c r="U164" s="97"/>
      <c r="V164" s="97"/>
      <c r="W164" s="97"/>
      <c r="X164" s="97"/>
      <c r="Y164" s="97"/>
      <c r="Z164" s="97"/>
    </row>
    <row r="165" spans="1:26" ht="15" customHeight="1" x14ac:dyDescent="0.25">
      <c r="A165" s="5"/>
      <c r="B165" s="102" t="s">
        <v>279</v>
      </c>
      <c r="C165" s="102"/>
      <c r="D165" s="102"/>
      <c r="E165" s="102"/>
      <c r="F165" s="102"/>
      <c r="G165" s="102"/>
      <c r="H165" s="102"/>
      <c r="I165" s="102"/>
      <c r="J165" s="102"/>
      <c r="K165" s="102"/>
      <c r="L165" s="102"/>
      <c r="M165" s="102"/>
      <c r="N165" s="102"/>
      <c r="O165" s="102"/>
      <c r="P165" s="5"/>
      <c r="Q165" s="93">
        <v>43</v>
      </c>
      <c r="R165" s="93"/>
      <c r="S165" s="93"/>
      <c r="T165" s="5"/>
      <c r="U165" s="97"/>
      <c r="V165" s="97"/>
      <c r="W165" s="97"/>
      <c r="X165" s="97"/>
      <c r="Y165" s="97"/>
      <c r="Z165" s="97"/>
    </row>
    <row r="166" spans="1:26" ht="15" customHeight="1" x14ac:dyDescent="0.25">
      <c r="A166" s="73"/>
      <c r="B166" s="73"/>
      <c r="C166" s="73"/>
      <c r="D166" s="73"/>
      <c r="E166" s="73"/>
      <c r="F166" s="73"/>
      <c r="G166" s="73"/>
      <c r="H166" s="73"/>
      <c r="I166" s="73"/>
      <c r="J166" s="73"/>
      <c r="K166" s="73"/>
      <c r="L166" s="73"/>
      <c r="M166" s="73"/>
      <c r="N166" s="73"/>
      <c r="O166" s="73"/>
      <c r="P166" s="73"/>
      <c r="Q166" s="73"/>
      <c r="R166" s="73"/>
      <c r="S166" s="73"/>
      <c r="T166" s="73"/>
      <c r="U166" s="98"/>
      <c r="V166" s="98"/>
      <c r="W166" s="98"/>
      <c r="X166" s="98"/>
      <c r="Y166" s="98"/>
      <c r="Z166" s="98"/>
    </row>
    <row r="167" spans="1:26" ht="1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8.75" x14ac:dyDescent="0.3">
      <c r="A168" s="94" t="s">
        <v>71</v>
      </c>
      <c r="B168" s="94"/>
      <c r="C168" s="94"/>
      <c r="D168" s="94"/>
      <c r="E168" s="94"/>
      <c r="F168" s="94"/>
      <c r="G168" s="94"/>
      <c r="H168" s="94"/>
      <c r="I168" s="94"/>
      <c r="J168" s="94"/>
      <c r="K168" s="94"/>
      <c r="L168" s="94"/>
      <c r="M168" s="94"/>
      <c r="N168" s="94"/>
      <c r="O168" s="94"/>
      <c r="P168" s="94"/>
      <c r="Q168" s="47"/>
      <c r="R168" s="47"/>
      <c r="S168" s="47"/>
      <c r="T168" s="47"/>
      <c r="U168" s="95" t="s">
        <v>72</v>
      </c>
      <c r="V168" s="95"/>
      <c r="W168" s="95"/>
      <c r="X168" s="95"/>
      <c r="Y168" s="95"/>
      <c r="Z168" s="95"/>
    </row>
    <row r="169" spans="1:26" ht="15" customHeight="1" x14ac:dyDescent="0.3">
      <c r="A169" s="12"/>
      <c r="B169" s="141" t="s">
        <v>73</v>
      </c>
      <c r="C169" s="141"/>
      <c r="D169" s="141"/>
      <c r="E169" s="141"/>
      <c r="F169" s="141"/>
      <c r="G169" s="141"/>
      <c r="H169" s="141"/>
      <c r="I169" s="141"/>
      <c r="J169" s="141"/>
      <c r="K169" s="141"/>
      <c r="L169" s="141"/>
      <c r="M169" s="141"/>
      <c r="N169" s="141"/>
      <c r="O169" s="141"/>
      <c r="P169" s="12"/>
      <c r="Q169" s="96" t="s">
        <v>19</v>
      </c>
      <c r="R169" s="96"/>
      <c r="S169" s="96"/>
      <c r="T169" s="5"/>
      <c r="U169" s="97"/>
      <c r="V169" s="97"/>
      <c r="W169" s="97"/>
      <c r="X169" s="97"/>
      <c r="Y169" s="97"/>
      <c r="Z169" s="97"/>
    </row>
    <row r="170" spans="1:26" ht="15" customHeight="1" x14ac:dyDescent="0.25">
      <c r="A170" s="5"/>
      <c r="B170" s="138"/>
      <c r="C170" s="138"/>
      <c r="D170" s="138"/>
      <c r="E170" s="138"/>
      <c r="F170" s="138"/>
      <c r="G170" s="138"/>
      <c r="H170" s="138"/>
      <c r="I170" s="138"/>
      <c r="J170" s="138"/>
      <c r="K170" s="138"/>
      <c r="L170" s="138"/>
      <c r="M170" s="138"/>
      <c r="N170" s="138"/>
      <c r="O170" s="138"/>
      <c r="P170" s="5"/>
      <c r="Q170" s="85">
        <f>IF(LEFT(J175,1)="-","-",IFERROR(VALUE(LEFT(J175,1)),0))</f>
        <v>0</v>
      </c>
      <c r="R170" s="85"/>
      <c r="S170" s="85"/>
      <c r="T170" s="5"/>
      <c r="U170" s="97"/>
      <c r="V170" s="97"/>
      <c r="W170" s="97"/>
      <c r="X170" s="97"/>
      <c r="Y170" s="97"/>
      <c r="Z170" s="97"/>
    </row>
    <row r="171" spans="1:26" ht="15" customHeight="1" x14ac:dyDescent="0.25">
      <c r="A171" s="5"/>
      <c r="B171" s="129" t="s">
        <v>74</v>
      </c>
      <c r="C171" s="129"/>
      <c r="D171" s="129"/>
      <c r="E171" s="129"/>
      <c r="F171" s="129"/>
      <c r="G171" s="129"/>
      <c r="H171" s="129"/>
      <c r="I171" s="129"/>
      <c r="J171" s="129"/>
      <c r="K171" s="129"/>
      <c r="L171" s="129"/>
      <c r="M171" s="129"/>
      <c r="N171" s="129"/>
      <c r="O171" s="129"/>
      <c r="P171" s="5"/>
      <c r="Q171" s="85"/>
      <c r="R171" s="85"/>
      <c r="S171" s="85"/>
      <c r="T171" s="5"/>
      <c r="U171" s="97"/>
      <c r="V171" s="97"/>
      <c r="W171" s="97"/>
      <c r="X171" s="97"/>
      <c r="Y171" s="97"/>
      <c r="Z171" s="97"/>
    </row>
    <row r="172" spans="1:26" ht="15" customHeight="1" x14ac:dyDescent="0.25">
      <c r="A172" s="5"/>
      <c r="B172" s="129"/>
      <c r="C172" s="129"/>
      <c r="D172" s="129"/>
      <c r="E172" s="129"/>
      <c r="F172" s="129"/>
      <c r="G172" s="129"/>
      <c r="H172" s="129"/>
      <c r="I172" s="129"/>
      <c r="J172" s="129"/>
      <c r="K172" s="129"/>
      <c r="L172" s="129"/>
      <c r="M172" s="129"/>
      <c r="N172" s="129"/>
      <c r="O172" s="129"/>
      <c r="P172" s="5"/>
      <c r="Q172" s="85"/>
      <c r="R172" s="85"/>
      <c r="S172" s="85"/>
      <c r="T172" s="5"/>
      <c r="U172" s="97"/>
      <c r="V172" s="97"/>
      <c r="W172" s="97"/>
      <c r="X172" s="97"/>
      <c r="Y172" s="97"/>
      <c r="Z172" s="97"/>
    </row>
    <row r="173" spans="1:26" ht="15" customHeight="1" x14ac:dyDescent="0.25">
      <c r="A173" s="5"/>
      <c r="B173" s="129"/>
      <c r="C173" s="129"/>
      <c r="D173" s="129"/>
      <c r="E173" s="129"/>
      <c r="F173" s="129"/>
      <c r="G173" s="129"/>
      <c r="H173" s="129"/>
      <c r="I173" s="129"/>
      <c r="J173" s="129"/>
      <c r="K173" s="129"/>
      <c r="L173" s="129"/>
      <c r="M173" s="129"/>
      <c r="N173" s="129"/>
      <c r="O173" s="129"/>
      <c r="P173" s="5"/>
      <c r="Q173" s="85"/>
      <c r="R173" s="85"/>
      <c r="S173" s="85"/>
      <c r="T173" s="5"/>
      <c r="U173" s="97"/>
      <c r="V173" s="97"/>
      <c r="W173" s="97"/>
      <c r="X173" s="97"/>
      <c r="Y173" s="97"/>
      <c r="Z173" s="97"/>
    </row>
    <row r="174" spans="1:26" ht="15" customHeight="1" x14ac:dyDescent="0.25">
      <c r="A174" s="5"/>
      <c r="B174" s="129"/>
      <c r="C174" s="129"/>
      <c r="D174" s="129"/>
      <c r="E174" s="129"/>
      <c r="F174" s="129"/>
      <c r="G174" s="129"/>
      <c r="H174" s="129"/>
      <c r="I174" s="129"/>
      <c r="J174" s="129"/>
      <c r="K174" s="129"/>
      <c r="L174" s="129"/>
      <c r="M174" s="129"/>
      <c r="N174" s="129"/>
      <c r="O174" s="129"/>
      <c r="P174" s="5"/>
      <c r="Q174" s="85"/>
      <c r="R174" s="85"/>
      <c r="S174" s="85"/>
      <c r="T174" s="5"/>
      <c r="U174" s="97"/>
      <c r="V174" s="97"/>
      <c r="W174" s="97"/>
      <c r="X174" s="97"/>
      <c r="Y174" s="97"/>
      <c r="Z174" s="97"/>
    </row>
    <row r="175" spans="1:26" ht="15" customHeight="1" x14ac:dyDescent="0.25">
      <c r="A175" s="5"/>
      <c r="B175" s="44"/>
      <c r="C175" s="44"/>
      <c r="D175" s="44"/>
      <c r="E175" s="44"/>
      <c r="F175" s="44"/>
      <c r="G175" s="44"/>
      <c r="H175" s="44"/>
      <c r="I175" s="44"/>
      <c r="J175" s="130"/>
      <c r="K175" s="130"/>
      <c r="L175" s="130"/>
      <c r="M175" s="130"/>
      <c r="N175" s="130"/>
      <c r="O175" s="130"/>
      <c r="P175" s="5"/>
      <c r="Q175" s="85"/>
      <c r="R175" s="85"/>
      <c r="S175" s="85"/>
      <c r="T175" s="5"/>
      <c r="U175" s="97"/>
      <c r="V175" s="97"/>
      <c r="W175" s="97"/>
      <c r="X175" s="97"/>
      <c r="Y175" s="97"/>
      <c r="Z175" s="97"/>
    </row>
    <row r="176" spans="1:26" ht="15" customHeight="1" x14ac:dyDescent="0.25">
      <c r="A176" s="5"/>
      <c r="B176" s="138"/>
      <c r="C176" s="138"/>
      <c r="D176" s="138"/>
      <c r="E176" s="138"/>
      <c r="F176" s="138"/>
      <c r="G176" s="138"/>
      <c r="H176" s="138"/>
      <c r="I176" s="138"/>
      <c r="J176" s="138"/>
      <c r="K176" s="138"/>
      <c r="L176" s="138"/>
      <c r="M176" s="138"/>
      <c r="N176" s="138"/>
      <c r="O176" s="138"/>
      <c r="P176" s="5"/>
      <c r="Q176" s="85"/>
      <c r="R176" s="85"/>
      <c r="S176" s="85"/>
      <c r="T176" s="5"/>
      <c r="U176" s="97"/>
      <c r="V176" s="97"/>
      <c r="W176" s="97"/>
      <c r="X176" s="97"/>
      <c r="Y176" s="97"/>
      <c r="Z176" s="97"/>
    </row>
    <row r="177" spans="1:26" ht="15" customHeight="1" x14ac:dyDescent="0.25">
      <c r="A177" s="5"/>
      <c r="B177" s="80" t="s">
        <v>25</v>
      </c>
      <c r="C177" s="80"/>
      <c r="D177" s="80"/>
      <c r="E177" s="80"/>
      <c r="F177" s="80"/>
      <c r="G177" s="80"/>
      <c r="H177" s="80"/>
      <c r="I177" s="80"/>
      <c r="J177" s="80"/>
      <c r="K177" s="80"/>
      <c r="L177" s="80"/>
      <c r="M177" s="80"/>
      <c r="N177" s="80"/>
      <c r="O177" s="80"/>
      <c r="P177" s="5"/>
      <c r="Q177" s="90" t="s">
        <v>26</v>
      </c>
      <c r="R177" s="90"/>
      <c r="S177" s="90"/>
      <c r="T177" s="5"/>
      <c r="U177" s="97"/>
      <c r="V177" s="97"/>
      <c r="W177" s="97"/>
      <c r="X177" s="97"/>
      <c r="Y177" s="97"/>
      <c r="Z177" s="97"/>
    </row>
    <row r="178" spans="1:26" ht="15" customHeight="1" x14ac:dyDescent="0.25">
      <c r="A178" s="5"/>
      <c r="B178" s="119" t="s">
        <v>75</v>
      </c>
      <c r="C178" s="119"/>
      <c r="D178" s="119"/>
      <c r="E178" s="119"/>
      <c r="F178" s="119"/>
      <c r="G178" s="119"/>
      <c r="H178" s="119"/>
      <c r="I178" s="119"/>
      <c r="J178" s="119"/>
      <c r="K178" s="119"/>
      <c r="L178" s="119"/>
      <c r="M178" s="119"/>
      <c r="N178" s="119"/>
      <c r="O178" s="119"/>
      <c r="P178" s="5"/>
      <c r="Q178" s="93">
        <f>IF(LEFT(J175,1)="-","-",5)</f>
        <v>5</v>
      </c>
      <c r="R178" s="93"/>
      <c r="S178" s="93"/>
      <c r="T178" s="5"/>
      <c r="U178" s="97"/>
      <c r="V178" s="97"/>
      <c r="W178" s="97"/>
      <c r="X178" s="97"/>
      <c r="Y178" s="97"/>
      <c r="Z178" s="97"/>
    </row>
    <row r="179" spans="1:26" ht="15" customHeight="1" x14ac:dyDescent="0.25">
      <c r="A179" s="44"/>
      <c r="B179" s="120"/>
      <c r="C179" s="120"/>
      <c r="D179" s="120"/>
      <c r="E179" s="120"/>
      <c r="F179" s="120"/>
      <c r="G179" s="120"/>
      <c r="H179" s="120"/>
      <c r="I179" s="120"/>
      <c r="J179" s="120"/>
      <c r="K179" s="120"/>
      <c r="L179" s="120"/>
      <c r="M179" s="120"/>
      <c r="N179" s="120"/>
      <c r="O179" s="120"/>
      <c r="P179" s="44"/>
      <c r="Q179" s="43"/>
      <c r="R179" s="43"/>
      <c r="S179" s="43"/>
      <c r="T179" s="44"/>
      <c r="U179" s="98"/>
      <c r="V179" s="98"/>
      <c r="W179" s="98"/>
      <c r="X179" s="98"/>
      <c r="Y179" s="98"/>
      <c r="Z179" s="98"/>
    </row>
    <row r="180" spans="1:26" x14ac:dyDescent="0.25">
      <c r="A180" s="5"/>
      <c r="B180" s="138"/>
      <c r="C180" s="138"/>
      <c r="D180" s="138"/>
      <c r="E180" s="138"/>
      <c r="F180" s="138"/>
      <c r="G180" s="138"/>
      <c r="H180" s="138"/>
      <c r="I180" s="138"/>
      <c r="J180" s="138"/>
      <c r="K180" s="138"/>
      <c r="L180" s="138"/>
      <c r="M180" s="138"/>
      <c r="N180" s="138"/>
      <c r="O180" s="138"/>
      <c r="P180" s="5"/>
      <c r="Q180" s="5"/>
      <c r="R180" s="5"/>
      <c r="S180" s="5"/>
      <c r="T180" s="5"/>
      <c r="U180" s="5"/>
      <c r="V180" s="5"/>
      <c r="W180" s="5"/>
      <c r="X180" s="5"/>
      <c r="Y180" s="5"/>
      <c r="Z180" s="5"/>
    </row>
    <row r="181" spans="1:26" ht="18.75" x14ac:dyDescent="0.3">
      <c r="A181" s="94" t="s">
        <v>76</v>
      </c>
      <c r="B181" s="94"/>
      <c r="C181" s="94"/>
      <c r="D181" s="94"/>
      <c r="E181" s="94"/>
      <c r="F181" s="94"/>
      <c r="G181" s="94"/>
      <c r="H181" s="94"/>
      <c r="I181" s="94"/>
      <c r="J181" s="94"/>
      <c r="K181" s="94"/>
      <c r="L181" s="94"/>
      <c r="M181" s="94"/>
      <c r="N181" s="94"/>
      <c r="O181" s="94"/>
      <c r="P181" s="94"/>
      <c r="Q181" s="47"/>
      <c r="R181" s="47"/>
      <c r="S181" s="47"/>
      <c r="T181" s="47"/>
      <c r="U181" s="95" t="s">
        <v>72</v>
      </c>
      <c r="V181" s="95"/>
      <c r="W181" s="95"/>
      <c r="X181" s="95"/>
      <c r="Y181" s="95"/>
      <c r="Z181" s="95"/>
    </row>
    <row r="182" spans="1:26" ht="15" customHeight="1" x14ac:dyDescent="0.3">
      <c r="A182" s="12"/>
      <c r="B182" s="141" t="s">
        <v>73</v>
      </c>
      <c r="C182" s="141"/>
      <c r="D182" s="141"/>
      <c r="E182" s="141"/>
      <c r="F182" s="141"/>
      <c r="G182" s="141"/>
      <c r="H182" s="141"/>
      <c r="I182" s="141"/>
      <c r="J182" s="141"/>
      <c r="K182" s="141"/>
      <c r="L182" s="141"/>
      <c r="M182" s="141"/>
      <c r="N182" s="141"/>
      <c r="O182" s="141"/>
      <c r="P182" s="12"/>
      <c r="Q182" s="96" t="s">
        <v>19</v>
      </c>
      <c r="R182" s="96"/>
      <c r="S182" s="96"/>
      <c r="T182" s="5"/>
      <c r="U182" s="97"/>
      <c r="V182" s="97"/>
      <c r="W182" s="97"/>
      <c r="X182" s="97"/>
      <c r="Y182" s="97"/>
      <c r="Z182" s="97"/>
    </row>
    <row r="183" spans="1:26" ht="15" customHeight="1" x14ac:dyDescent="0.25">
      <c r="A183" s="5"/>
      <c r="B183" s="138"/>
      <c r="C183" s="138"/>
      <c r="D183" s="138"/>
      <c r="E183" s="138"/>
      <c r="F183" s="138"/>
      <c r="G183" s="138"/>
      <c r="H183" s="138"/>
      <c r="I183" s="138"/>
      <c r="J183" s="138"/>
      <c r="K183" s="138"/>
      <c r="L183" s="138"/>
      <c r="M183" s="138"/>
      <c r="N183" s="138"/>
      <c r="O183" s="138"/>
      <c r="P183" s="5"/>
      <c r="Q183" s="85">
        <f>IF(LEFT(J188,1)="-","-",IFERROR(VALUE(LEFT(J188,1)),0))</f>
        <v>0</v>
      </c>
      <c r="R183" s="85"/>
      <c r="S183" s="85"/>
      <c r="T183" s="5"/>
      <c r="U183" s="97"/>
      <c r="V183" s="97"/>
      <c r="W183" s="97"/>
      <c r="X183" s="97"/>
      <c r="Y183" s="97"/>
      <c r="Z183" s="97"/>
    </row>
    <row r="184" spans="1:26" ht="15" customHeight="1" x14ac:dyDescent="0.25">
      <c r="A184" s="5"/>
      <c r="B184" s="129" t="s">
        <v>77</v>
      </c>
      <c r="C184" s="129"/>
      <c r="D184" s="129"/>
      <c r="E184" s="129"/>
      <c r="F184" s="129"/>
      <c r="G184" s="129"/>
      <c r="H184" s="129"/>
      <c r="I184" s="129"/>
      <c r="J184" s="129"/>
      <c r="K184" s="129"/>
      <c r="L184" s="129"/>
      <c r="M184" s="129"/>
      <c r="N184" s="129"/>
      <c r="O184" s="129"/>
      <c r="P184" s="5"/>
      <c r="Q184" s="85"/>
      <c r="R184" s="85"/>
      <c r="S184" s="85"/>
      <c r="T184" s="5"/>
      <c r="U184" s="97"/>
      <c r="V184" s="97"/>
      <c r="W184" s="97"/>
      <c r="X184" s="97"/>
      <c r="Y184" s="97"/>
      <c r="Z184" s="97"/>
    </row>
    <row r="185" spans="1:26" ht="15" customHeight="1" x14ac:dyDescent="0.25">
      <c r="A185" s="5"/>
      <c r="B185" s="129"/>
      <c r="C185" s="129"/>
      <c r="D185" s="129"/>
      <c r="E185" s="129"/>
      <c r="F185" s="129"/>
      <c r="G185" s="129"/>
      <c r="H185" s="129"/>
      <c r="I185" s="129"/>
      <c r="J185" s="129"/>
      <c r="K185" s="129"/>
      <c r="L185" s="129"/>
      <c r="M185" s="129"/>
      <c r="N185" s="129"/>
      <c r="O185" s="129"/>
      <c r="P185" s="5"/>
      <c r="Q185" s="85"/>
      <c r="R185" s="85"/>
      <c r="S185" s="85"/>
      <c r="T185" s="5"/>
      <c r="U185" s="97"/>
      <c r="V185" s="97"/>
      <c r="W185" s="97"/>
      <c r="X185" s="97"/>
      <c r="Y185" s="97"/>
      <c r="Z185" s="97"/>
    </row>
    <row r="186" spans="1:26" ht="15" customHeight="1" x14ac:dyDescent="0.25">
      <c r="A186" s="5"/>
      <c r="B186" s="129"/>
      <c r="C186" s="129"/>
      <c r="D186" s="129"/>
      <c r="E186" s="129"/>
      <c r="F186" s="129"/>
      <c r="G186" s="129"/>
      <c r="H186" s="129"/>
      <c r="I186" s="129"/>
      <c r="J186" s="129"/>
      <c r="K186" s="129"/>
      <c r="L186" s="129"/>
      <c r="M186" s="129"/>
      <c r="N186" s="129"/>
      <c r="O186" s="129"/>
      <c r="P186" s="5"/>
      <c r="Q186" s="85"/>
      <c r="R186" s="85"/>
      <c r="S186" s="85"/>
      <c r="T186" s="5"/>
      <c r="U186" s="97"/>
      <c r="V186" s="97"/>
      <c r="W186" s="97"/>
      <c r="X186" s="97"/>
      <c r="Y186" s="97"/>
      <c r="Z186" s="97"/>
    </row>
    <row r="187" spans="1:26" ht="15" customHeight="1" x14ac:dyDescent="0.25">
      <c r="A187" s="5"/>
      <c r="B187" s="129"/>
      <c r="C187" s="129"/>
      <c r="D187" s="129"/>
      <c r="E187" s="129"/>
      <c r="F187" s="129"/>
      <c r="G187" s="129"/>
      <c r="H187" s="129"/>
      <c r="I187" s="129"/>
      <c r="J187" s="129"/>
      <c r="K187" s="129"/>
      <c r="L187" s="129"/>
      <c r="M187" s="129"/>
      <c r="N187" s="129"/>
      <c r="O187" s="129"/>
      <c r="P187" s="5"/>
      <c r="Q187" s="85"/>
      <c r="R187" s="85"/>
      <c r="S187" s="85"/>
      <c r="T187" s="5"/>
      <c r="U187" s="97"/>
      <c r="V187" s="97"/>
      <c r="W187" s="97"/>
      <c r="X187" s="97"/>
      <c r="Y187" s="97"/>
      <c r="Z187" s="97"/>
    </row>
    <row r="188" spans="1:26" ht="15" customHeight="1" x14ac:dyDescent="0.25">
      <c r="A188" s="5"/>
      <c r="B188" s="44"/>
      <c r="C188" s="44"/>
      <c r="D188" s="44"/>
      <c r="E188" s="44"/>
      <c r="F188" s="44"/>
      <c r="G188" s="44"/>
      <c r="H188" s="44"/>
      <c r="I188" s="44"/>
      <c r="J188" s="130"/>
      <c r="K188" s="130"/>
      <c r="L188" s="130"/>
      <c r="M188" s="130"/>
      <c r="N188" s="130"/>
      <c r="O188" s="130"/>
      <c r="P188" s="5"/>
      <c r="Q188" s="85"/>
      <c r="R188" s="85"/>
      <c r="S188" s="85"/>
      <c r="T188" s="5"/>
      <c r="U188" s="97"/>
      <c r="V188" s="97"/>
      <c r="W188" s="97"/>
      <c r="X188" s="97"/>
      <c r="Y188" s="97"/>
      <c r="Z188" s="97"/>
    </row>
    <row r="189" spans="1:26" ht="15" customHeight="1" x14ac:dyDescent="0.25">
      <c r="A189" s="5"/>
      <c r="B189" s="5"/>
      <c r="C189" s="5"/>
      <c r="D189" s="5"/>
      <c r="E189" s="5"/>
      <c r="F189" s="5"/>
      <c r="G189" s="5"/>
      <c r="H189" s="5"/>
      <c r="I189" s="5"/>
      <c r="J189" s="5"/>
      <c r="K189" s="5"/>
      <c r="L189" s="5"/>
      <c r="M189" s="5"/>
      <c r="N189" s="5"/>
      <c r="O189" s="5"/>
      <c r="P189" s="5"/>
      <c r="Q189" s="85"/>
      <c r="R189" s="85"/>
      <c r="S189" s="85"/>
      <c r="T189" s="5"/>
      <c r="U189" s="97"/>
      <c r="V189" s="97"/>
      <c r="W189" s="97"/>
      <c r="X189" s="97"/>
      <c r="Y189" s="97"/>
      <c r="Z189" s="97"/>
    </row>
    <row r="190" spans="1:26" ht="15" customHeight="1" x14ac:dyDescent="0.25">
      <c r="A190" s="5"/>
      <c r="B190" s="80" t="s">
        <v>25</v>
      </c>
      <c r="C190" s="80"/>
      <c r="D190" s="80"/>
      <c r="E190" s="80"/>
      <c r="F190" s="80"/>
      <c r="G190" s="80"/>
      <c r="H190" s="80"/>
      <c r="I190" s="80"/>
      <c r="J190" s="80"/>
      <c r="K190" s="80"/>
      <c r="L190" s="80"/>
      <c r="M190" s="80"/>
      <c r="N190" s="80"/>
      <c r="O190" s="80"/>
      <c r="P190" s="5"/>
      <c r="Q190" s="90" t="s">
        <v>26</v>
      </c>
      <c r="R190" s="90"/>
      <c r="S190" s="90"/>
      <c r="T190" s="5"/>
      <c r="U190" s="97"/>
      <c r="V190" s="97"/>
      <c r="W190" s="97"/>
      <c r="X190" s="97"/>
      <c r="Y190" s="97"/>
      <c r="Z190" s="97"/>
    </row>
    <row r="191" spans="1:26" ht="15" customHeight="1" x14ac:dyDescent="0.25">
      <c r="A191" s="5"/>
      <c r="B191" s="119" t="s">
        <v>75</v>
      </c>
      <c r="C191" s="119"/>
      <c r="D191" s="119"/>
      <c r="E191" s="119"/>
      <c r="F191" s="119"/>
      <c r="G191" s="119"/>
      <c r="H191" s="119"/>
      <c r="I191" s="119"/>
      <c r="J191" s="119"/>
      <c r="K191" s="119"/>
      <c r="L191" s="119"/>
      <c r="M191" s="119"/>
      <c r="N191" s="119"/>
      <c r="O191" s="119"/>
      <c r="P191" s="5"/>
      <c r="Q191" s="93">
        <f>IF(LEFT(J188,1)="-","-",5)</f>
        <v>5</v>
      </c>
      <c r="R191" s="93"/>
      <c r="S191" s="93"/>
      <c r="T191" s="5"/>
      <c r="U191" s="97"/>
      <c r="V191" s="97"/>
      <c r="W191" s="97"/>
      <c r="X191" s="97"/>
      <c r="Y191" s="97"/>
      <c r="Z191" s="97"/>
    </row>
    <row r="192" spans="1:26" ht="15" customHeight="1" x14ac:dyDescent="0.25">
      <c r="A192" s="44"/>
      <c r="B192" s="120"/>
      <c r="C192" s="120"/>
      <c r="D192" s="120"/>
      <c r="E192" s="120"/>
      <c r="F192" s="120"/>
      <c r="G192" s="120"/>
      <c r="H192" s="120"/>
      <c r="I192" s="120"/>
      <c r="J192" s="120"/>
      <c r="K192" s="120"/>
      <c r="L192" s="120"/>
      <c r="M192" s="120"/>
      <c r="N192" s="120"/>
      <c r="O192" s="120"/>
      <c r="P192" s="44"/>
      <c r="Q192" s="43"/>
      <c r="R192" s="43"/>
      <c r="S192" s="43"/>
      <c r="T192" s="44"/>
      <c r="U192" s="98"/>
      <c r="V192" s="98"/>
      <c r="W192" s="98"/>
      <c r="X192" s="98"/>
      <c r="Y192" s="98"/>
      <c r="Z192" s="98"/>
    </row>
    <row r="193" spans="1:26" x14ac:dyDescent="0.25">
      <c r="A193" s="5"/>
      <c r="B193" s="138"/>
      <c r="C193" s="138"/>
      <c r="D193" s="138"/>
      <c r="E193" s="138"/>
      <c r="F193" s="138"/>
      <c r="G193" s="138"/>
      <c r="H193" s="138"/>
      <c r="I193" s="138"/>
      <c r="J193" s="138"/>
      <c r="K193" s="138"/>
      <c r="L193" s="138"/>
      <c r="M193" s="138"/>
      <c r="N193" s="138"/>
      <c r="O193" s="138"/>
      <c r="P193" s="5"/>
      <c r="Q193" s="5"/>
      <c r="R193" s="5"/>
      <c r="S193" s="5"/>
      <c r="T193" s="5"/>
      <c r="U193" s="5"/>
      <c r="V193" s="5"/>
      <c r="W193" s="5"/>
      <c r="X193" s="5"/>
      <c r="Y193" s="5"/>
      <c r="Z193" s="5"/>
    </row>
    <row r="194" spans="1:26" ht="18.75" x14ac:dyDescent="0.3">
      <c r="A194" s="94" t="s">
        <v>78</v>
      </c>
      <c r="B194" s="94"/>
      <c r="C194" s="94"/>
      <c r="D194" s="94"/>
      <c r="E194" s="94"/>
      <c r="F194" s="94"/>
      <c r="G194" s="94"/>
      <c r="H194" s="94"/>
      <c r="I194" s="94"/>
      <c r="J194" s="94"/>
      <c r="K194" s="94"/>
      <c r="L194" s="94"/>
      <c r="M194" s="94"/>
      <c r="N194" s="94"/>
      <c r="O194" s="94"/>
      <c r="P194" s="94"/>
      <c r="Q194" s="47"/>
      <c r="R194" s="47"/>
      <c r="S194" s="47"/>
      <c r="T194" s="47"/>
      <c r="U194" s="95" t="s">
        <v>72</v>
      </c>
      <c r="V194" s="95"/>
      <c r="W194" s="95"/>
      <c r="X194" s="95"/>
      <c r="Y194" s="95"/>
      <c r="Z194" s="95"/>
    </row>
    <row r="195" spans="1:26" ht="15" customHeight="1" x14ac:dyDescent="0.3">
      <c r="A195" s="12"/>
      <c r="B195" s="141" t="s">
        <v>73</v>
      </c>
      <c r="C195" s="141"/>
      <c r="D195" s="141"/>
      <c r="E195" s="141"/>
      <c r="F195" s="141"/>
      <c r="G195" s="141"/>
      <c r="H195" s="141"/>
      <c r="I195" s="141"/>
      <c r="J195" s="141"/>
      <c r="K195" s="141"/>
      <c r="L195" s="141"/>
      <c r="M195" s="141"/>
      <c r="N195" s="141"/>
      <c r="O195" s="141"/>
      <c r="P195" s="12"/>
      <c r="Q195" s="96" t="s">
        <v>19</v>
      </c>
      <c r="R195" s="96"/>
      <c r="S195" s="96"/>
      <c r="T195" s="5"/>
      <c r="U195" s="97"/>
      <c r="V195" s="97"/>
      <c r="W195" s="97"/>
      <c r="X195" s="97"/>
      <c r="Y195" s="97"/>
      <c r="Z195" s="97"/>
    </row>
    <row r="196" spans="1:26" ht="15" customHeight="1" x14ac:dyDescent="0.25">
      <c r="A196" s="5"/>
      <c r="B196" s="138"/>
      <c r="C196" s="138"/>
      <c r="D196" s="138"/>
      <c r="E196" s="138"/>
      <c r="F196" s="138"/>
      <c r="G196" s="138"/>
      <c r="H196" s="138"/>
      <c r="I196" s="138"/>
      <c r="J196" s="138"/>
      <c r="K196" s="138"/>
      <c r="L196" s="138"/>
      <c r="M196" s="138"/>
      <c r="N196" s="138"/>
      <c r="O196" s="138"/>
      <c r="P196" s="5"/>
      <c r="Q196" s="85">
        <f>IF(LEFT(J201,1)="-","-",IFERROR(VALUE(LEFT(J201,1)),0))</f>
        <v>0</v>
      </c>
      <c r="R196" s="85"/>
      <c r="S196" s="85"/>
      <c r="T196" s="5"/>
      <c r="U196" s="97"/>
      <c r="V196" s="97"/>
      <c r="W196" s="97"/>
      <c r="X196" s="97"/>
      <c r="Y196" s="97"/>
      <c r="Z196" s="97"/>
    </row>
    <row r="197" spans="1:26" ht="15" customHeight="1" x14ac:dyDescent="0.25">
      <c r="A197" s="5"/>
      <c r="B197" s="121" t="s">
        <v>79</v>
      </c>
      <c r="C197" s="121"/>
      <c r="D197" s="121"/>
      <c r="E197" s="121"/>
      <c r="F197" s="121"/>
      <c r="G197" s="121"/>
      <c r="H197" s="121"/>
      <c r="I197" s="121"/>
      <c r="J197" s="121"/>
      <c r="K197" s="121"/>
      <c r="L197" s="121"/>
      <c r="M197" s="121"/>
      <c r="N197" s="121"/>
      <c r="O197" s="121"/>
      <c r="P197" s="5"/>
      <c r="Q197" s="85"/>
      <c r="R197" s="85"/>
      <c r="S197" s="85"/>
      <c r="T197" s="5"/>
      <c r="U197" s="97"/>
      <c r="V197" s="97"/>
      <c r="W197" s="97"/>
      <c r="X197" s="97"/>
      <c r="Y197" s="97"/>
      <c r="Z197" s="97"/>
    </row>
    <row r="198" spans="1:26" ht="15" customHeight="1" x14ac:dyDescent="0.25">
      <c r="A198" s="5"/>
      <c r="B198" s="121"/>
      <c r="C198" s="121"/>
      <c r="D198" s="121"/>
      <c r="E198" s="121"/>
      <c r="F198" s="121"/>
      <c r="G198" s="121"/>
      <c r="H198" s="121"/>
      <c r="I198" s="121"/>
      <c r="J198" s="121"/>
      <c r="K198" s="121"/>
      <c r="L198" s="121"/>
      <c r="M198" s="121"/>
      <c r="N198" s="121"/>
      <c r="O198" s="121"/>
      <c r="P198" s="5"/>
      <c r="Q198" s="85"/>
      <c r="R198" s="85"/>
      <c r="S198" s="85"/>
      <c r="T198" s="5"/>
      <c r="U198" s="97"/>
      <c r="V198" s="97"/>
      <c r="W198" s="97"/>
      <c r="X198" s="97"/>
      <c r="Y198" s="97"/>
      <c r="Z198" s="97"/>
    </row>
    <row r="199" spans="1:26" ht="15" customHeight="1" x14ac:dyDescent="0.25">
      <c r="A199" s="5"/>
      <c r="B199" s="121"/>
      <c r="C199" s="121"/>
      <c r="D199" s="121"/>
      <c r="E199" s="121"/>
      <c r="F199" s="121"/>
      <c r="G199" s="121"/>
      <c r="H199" s="121"/>
      <c r="I199" s="121"/>
      <c r="J199" s="121"/>
      <c r="K199" s="121"/>
      <c r="L199" s="121"/>
      <c r="M199" s="121"/>
      <c r="N199" s="121"/>
      <c r="O199" s="121"/>
      <c r="P199" s="5"/>
      <c r="Q199" s="85"/>
      <c r="R199" s="85"/>
      <c r="S199" s="85"/>
      <c r="T199" s="5"/>
      <c r="U199" s="97"/>
      <c r="V199" s="97"/>
      <c r="W199" s="97"/>
      <c r="X199" s="97"/>
      <c r="Y199" s="97"/>
      <c r="Z199" s="97"/>
    </row>
    <row r="200" spans="1:26" ht="15" customHeight="1" x14ac:dyDescent="0.25">
      <c r="A200" s="5"/>
      <c r="B200" s="121"/>
      <c r="C200" s="121"/>
      <c r="D200" s="121"/>
      <c r="E200" s="121"/>
      <c r="F200" s="121"/>
      <c r="G200" s="121"/>
      <c r="H200" s="121"/>
      <c r="I200" s="121"/>
      <c r="J200" s="121"/>
      <c r="K200" s="121"/>
      <c r="L200" s="121"/>
      <c r="M200" s="121"/>
      <c r="N200" s="121"/>
      <c r="O200" s="121"/>
      <c r="P200" s="5"/>
      <c r="Q200" s="85"/>
      <c r="R200" s="85"/>
      <c r="S200" s="85"/>
      <c r="T200" s="5"/>
      <c r="U200" s="97"/>
      <c r="V200" s="97"/>
      <c r="W200" s="97"/>
      <c r="X200" s="97"/>
      <c r="Y200" s="97"/>
      <c r="Z200" s="97"/>
    </row>
    <row r="201" spans="1:26" ht="15" customHeight="1" x14ac:dyDescent="0.25">
      <c r="A201" s="5"/>
      <c r="B201" s="44"/>
      <c r="C201" s="44"/>
      <c r="D201" s="44"/>
      <c r="E201" s="44"/>
      <c r="F201" s="44"/>
      <c r="G201" s="44"/>
      <c r="H201" s="44"/>
      <c r="I201" s="44"/>
      <c r="J201" s="130"/>
      <c r="K201" s="130"/>
      <c r="L201" s="130"/>
      <c r="M201" s="130"/>
      <c r="N201" s="130"/>
      <c r="O201" s="130"/>
      <c r="P201" s="5"/>
      <c r="Q201" s="85"/>
      <c r="R201" s="85"/>
      <c r="S201" s="85"/>
      <c r="T201" s="5"/>
      <c r="U201" s="97"/>
      <c r="V201" s="97"/>
      <c r="W201" s="97"/>
      <c r="X201" s="97"/>
      <c r="Y201" s="97"/>
      <c r="Z201" s="97"/>
    </row>
    <row r="202" spans="1:26" ht="15" customHeight="1" x14ac:dyDescent="0.25">
      <c r="A202" s="5"/>
      <c r="B202" s="5"/>
      <c r="C202" s="5"/>
      <c r="D202" s="5"/>
      <c r="E202" s="5"/>
      <c r="F202" s="5"/>
      <c r="G202" s="5"/>
      <c r="H202" s="5"/>
      <c r="I202" s="5"/>
      <c r="J202" s="5"/>
      <c r="K202" s="5"/>
      <c r="L202" s="5"/>
      <c r="M202" s="5"/>
      <c r="N202" s="5"/>
      <c r="O202" s="5"/>
      <c r="P202" s="5"/>
      <c r="Q202" s="85"/>
      <c r="R202" s="85"/>
      <c r="S202" s="85"/>
      <c r="T202" s="5"/>
      <c r="U202" s="97"/>
      <c r="V202" s="97"/>
      <c r="W202" s="97"/>
      <c r="X202" s="97"/>
      <c r="Y202" s="97"/>
      <c r="Z202" s="97"/>
    </row>
    <row r="203" spans="1:26" ht="15" customHeight="1" x14ac:dyDescent="0.25">
      <c r="A203" s="5"/>
      <c r="B203" s="80" t="s">
        <v>25</v>
      </c>
      <c r="C203" s="80"/>
      <c r="D203" s="80"/>
      <c r="E203" s="80"/>
      <c r="F203" s="80"/>
      <c r="G203" s="80"/>
      <c r="H203" s="80"/>
      <c r="I203" s="80"/>
      <c r="J203" s="80"/>
      <c r="K203" s="80"/>
      <c r="L203" s="80"/>
      <c r="M203" s="80"/>
      <c r="N203" s="80"/>
      <c r="O203" s="80"/>
      <c r="P203" s="5"/>
      <c r="Q203" s="90" t="s">
        <v>26</v>
      </c>
      <c r="R203" s="90"/>
      <c r="S203" s="90"/>
      <c r="T203" s="5"/>
      <c r="U203" s="97"/>
      <c r="V203" s="97"/>
      <c r="W203" s="97"/>
      <c r="X203" s="97"/>
      <c r="Y203" s="97"/>
      <c r="Z203" s="97"/>
    </row>
    <row r="204" spans="1:26" ht="15" customHeight="1" x14ac:dyDescent="0.25">
      <c r="A204" s="5"/>
      <c r="B204" s="119" t="s">
        <v>75</v>
      </c>
      <c r="C204" s="119"/>
      <c r="D204" s="119"/>
      <c r="E204" s="119"/>
      <c r="F204" s="119"/>
      <c r="G204" s="119"/>
      <c r="H204" s="119"/>
      <c r="I204" s="119"/>
      <c r="J204" s="119"/>
      <c r="K204" s="119"/>
      <c r="L204" s="119"/>
      <c r="M204" s="119"/>
      <c r="N204" s="119"/>
      <c r="O204" s="119"/>
      <c r="P204" s="5"/>
      <c r="Q204" s="93">
        <f>IF(LEFT(J201,1)="-","-",5)</f>
        <v>5</v>
      </c>
      <c r="R204" s="93"/>
      <c r="S204" s="93"/>
      <c r="T204" s="5"/>
      <c r="U204" s="97"/>
      <c r="V204" s="97"/>
      <c r="W204" s="97"/>
      <c r="X204" s="97"/>
      <c r="Y204" s="97"/>
      <c r="Z204" s="97"/>
    </row>
    <row r="205" spans="1:26" ht="15" customHeight="1" x14ac:dyDescent="0.25">
      <c r="A205" s="44"/>
      <c r="B205" s="120"/>
      <c r="C205" s="120"/>
      <c r="D205" s="120"/>
      <c r="E205" s="120"/>
      <c r="F205" s="120"/>
      <c r="G205" s="120"/>
      <c r="H205" s="120"/>
      <c r="I205" s="120"/>
      <c r="J205" s="120"/>
      <c r="K205" s="120"/>
      <c r="L205" s="120"/>
      <c r="M205" s="120"/>
      <c r="N205" s="120"/>
      <c r="O205" s="120"/>
      <c r="P205" s="44"/>
      <c r="Q205" s="43"/>
      <c r="R205" s="43"/>
      <c r="S205" s="43"/>
      <c r="T205" s="44"/>
      <c r="U205" s="98"/>
      <c r="V205" s="98"/>
      <c r="W205" s="98"/>
      <c r="X205" s="98"/>
      <c r="Y205" s="98"/>
      <c r="Z205" s="98"/>
    </row>
    <row r="206" spans="1:26" x14ac:dyDescent="0.25">
      <c r="A206" s="5"/>
      <c r="B206" s="138"/>
      <c r="C206" s="138"/>
      <c r="D206" s="138"/>
      <c r="E206" s="138"/>
      <c r="F206" s="138"/>
      <c r="G206" s="138"/>
      <c r="H206" s="138"/>
      <c r="I206" s="138"/>
      <c r="J206" s="138"/>
      <c r="K206" s="138"/>
      <c r="L206" s="138"/>
      <c r="M206" s="138"/>
      <c r="N206" s="138"/>
      <c r="O206" s="138"/>
      <c r="P206" s="5"/>
      <c r="Q206" s="5"/>
      <c r="R206" s="5"/>
      <c r="S206" s="5"/>
      <c r="T206" s="5"/>
      <c r="U206" s="5"/>
      <c r="V206" s="5"/>
      <c r="W206" s="5"/>
      <c r="X206" s="5"/>
      <c r="Y206" s="5"/>
      <c r="Z206" s="5"/>
    </row>
    <row r="207" spans="1:26" ht="18.75" x14ac:dyDescent="0.3">
      <c r="A207" s="94" t="s">
        <v>80</v>
      </c>
      <c r="B207" s="94"/>
      <c r="C207" s="94"/>
      <c r="D207" s="94"/>
      <c r="E207" s="94"/>
      <c r="F207" s="94"/>
      <c r="G207" s="94"/>
      <c r="H207" s="94"/>
      <c r="I207" s="94"/>
      <c r="J207" s="94"/>
      <c r="K207" s="94"/>
      <c r="L207" s="94"/>
      <c r="M207" s="94"/>
      <c r="N207" s="94"/>
      <c r="O207" s="94"/>
      <c r="P207" s="94"/>
      <c r="Q207" s="47"/>
      <c r="R207" s="47"/>
      <c r="S207" s="47"/>
      <c r="T207" s="47"/>
      <c r="U207" s="95" t="s">
        <v>72</v>
      </c>
      <c r="V207" s="95"/>
      <c r="W207" s="95"/>
      <c r="X207" s="95"/>
      <c r="Y207" s="95"/>
      <c r="Z207" s="95"/>
    </row>
    <row r="208" spans="1:26" ht="15" customHeight="1" x14ac:dyDescent="0.3">
      <c r="A208" s="12"/>
      <c r="B208" s="141" t="s">
        <v>73</v>
      </c>
      <c r="C208" s="141"/>
      <c r="D208" s="141"/>
      <c r="E208" s="141"/>
      <c r="F208" s="141"/>
      <c r="G208" s="141"/>
      <c r="H208" s="141"/>
      <c r="I208" s="141"/>
      <c r="J208" s="141"/>
      <c r="K208" s="141"/>
      <c r="L208" s="141"/>
      <c r="M208" s="141"/>
      <c r="N208" s="141"/>
      <c r="O208" s="141"/>
      <c r="P208" s="12"/>
      <c r="Q208" s="96" t="s">
        <v>19</v>
      </c>
      <c r="R208" s="96"/>
      <c r="S208" s="96"/>
      <c r="T208" s="5"/>
      <c r="U208" s="97"/>
      <c r="V208" s="97"/>
      <c r="W208" s="97"/>
      <c r="X208" s="97"/>
      <c r="Y208" s="97"/>
      <c r="Z208" s="97"/>
    </row>
    <row r="209" spans="1:26" ht="15" customHeight="1" x14ac:dyDescent="0.25">
      <c r="A209" s="5"/>
      <c r="B209" s="138"/>
      <c r="C209" s="138"/>
      <c r="D209" s="138"/>
      <c r="E209" s="138"/>
      <c r="F209" s="138"/>
      <c r="G209" s="138"/>
      <c r="H209" s="138"/>
      <c r="I209" s="138"/>
      <c r="J209" s="138"/>
      <c r="K209" s="138"/>
      <c r="L209" s="138"/>
      <c r="M209" s="138"/>
      <c r="N209" s="138"/>
      <c r="O209" s="138"/>
      <c r="P209" s="5"/>
      <c r="Q209" s="85">
        <f>IF(LEFT(J212,1)="-","-",IFERROR(VALUE(LEFT(J212,1))+IF(N214="Yes",5),0))</f>
        <v>0</v>
      </c>
      <c r="R209" s="85"/>
      <c r="S209" s="85"/>
      <c r="T209" s="5"/>
      <c r="U209" s="97"/>
      <c r="V209" s="97"/>
      <c r="W209" s="97"/>
      <c r="X209" s="97"/>
      <c r="Y209" s="97"/>
      <c r="Z209" s="97"/>
    </row>
    <row r="210" spans="1:26" ht="15" customHeight="1" x14ac:dyDescent="0.25">
      <c r="A210" s="5"/>
      <c r="B210" s="138" t="s">
        <v>81</v>
      </c>
      <c r="C210" s="138"/>
      <c r="D210" s="138"/>
      <c r="E210" s="138"/>
      <c r="F210" s="138"/>
      <c r="G210" s="138"/>
      <c r="H210" s="138"/>
      <c r="I210" s="138"/>
      <c r="J210" s="138"/>
      <c r="K210" s="138"/>
      <c r="L210" s="138"/>
      <c r="M210" s="138"/>
      <c r="N210" s="138"/>
      <c r="O210" s="138"/>
      <c r="P210" s="5"/>
      <c r="Q210" s="85"/>
      <c r="R210" s="85"/>
      <c r="S210" s="85"/>
      <c r="T210" s="5"/>
      <c r="U210" s="97"/>
      <c r="V210" s="97"/>
      <c r="W210" s="97"/>
      <c r="X210" s="97"/>
      <c r="Y210" s="97"/>
      <c r="Z210" s="97"/>
    </row>
    <row r="211" spans="1:26" ht="15" customHeight="1" x14ac:dyDescent="0.25">
      <c r="A211" s="5"/>
      <c r="B211" s="138" t="s">
        <v>82</v>
      </c>
      <c r="C211" s="138"/>
      <c r="D211" s="138"/>
      <c r="E211" s="138"/>
      <c r="F211" s="138"/>
      <c r="G211" s="138"/>
      <c r="H211" s="138"/>
      <c r="I211" s="138"/>
      <c r="J211" s="138"/>
      <c r="K211" s="138"/>
      <c r="L211" s="138"/>
      <c r="M211" s="138"/>
      <c r="N211" s="138"/>
      <c r="O211" s="138"/>
      <c r="P211" s="5"/>
      <c r="Q211" s="85"/>
      <c r="R211" s="85"/>
      <c r="S211" s="85"/>
      <c r="T211" s="5"/>
      <c r="U211" s="97"/>
      <c r="V211" s="97"/>
      <c r="W211" s="97"/>
      <c r="X211" s="97"/>
      <c r="Y211" s="97"/>
      <c r="Z211" s="97"/>
    </row>
    <row r="212" spans="1:26" ht="15" customHeight="1" x14ac:dyDescent="0.25">
      <c r="A212" s="5"/>
      <c r="B212" s="120" t="s">
        <v>83</v>
      </c>
      <c r="C212" s="120"/>
      <c r="D212" s="120"/>
      <c r="E212" s="120"/>
      <c r="F212" s="120"/>
      <c r="G212" s="120"/>
      <c r="H212" s="120"/>
      <c r="I212" s="120"/>
      <c r="J212" s="130"/>
      <c r="K212" s="130"/>
      <c r="L212" s="130"/>
      <c r="M212" s="130"/>
      <c r="N212" s="130"/>
      <c r="O212" s="130"/>
      <c r="P212" s="5"/>
      <c r="Q212" s="85"/>
      <c r="R212" s="85"/>
      <c r="S212" s="85"/>
      <c r="T212" s="5"/>
      <c r="U212" s="97"/>
      <c r="V212" s="97"/>
      <c r="W212" s="97"/>
      <c r="X212" s="97"/>
      <c r="Y212" s="97"/>
      <c r="Z212" s="97"/>
    </row>
    <row r="213" spans="1:26" ht="15" customHeight="1" x14ac:dyDescent="0.25">
      <c r="A213" s="5"/>
      <c r="B213" s="146" t="s">
        <v>84</v>
      </c>
      <c r="C213" s="146"/>
      <c r="D213" s="146"/>
      <c r="E213" s="146"/>
      <c r="F213" s="146"/>
      <c r="G213" s="146"/>
      <c r="H213" s="146"/>
      <c r="I213" s="146"/>
      <c r="J213" s="146"/>
      <c r="K213" s="146"/>
      <c r="L213" s="146"/>
      <c r="M213" s="146"/>
      <c r="N213" s="146"/>
      <c r="O213" s="146"/>
      <c r="P213" s="5"/>
      <c r="Q213" s="85"/>
      <c r="R213" s="85"/>
      <c r="S213" s="85"/>
      <c r="T213" s="5"/>
      <c r="U213" s="97"/>
      <c r="V213" s="97"/>
      <c r="W213" s="97"/>
      <c r="X213" s="97"/>
      <c r="Y213" s="97"/>
      <c r="Z213" s="97"/>
    </row>
    <row r="214" spans="1:26" ht="15" customHeight="1" x14ac:dyDescent="0.25">
      <c r="A214" s="5"/>
      <c r="B214" s="120" t="s">
        <v>85</v>
      </c>
      <c r="C214" s="120"/>
      <c r="D214" s="120"/>
      <c r="E214" s="120"/>
      <c r="F214" s="120"/>
      <c r="G214" s="120"/>
      <c r="H214" s="120"/>
      <c r="I214" s="120"/>
      <c r="J214" s="120"/>
      <c r="K214" s="120"/>
      <c r="L214" s="120"/>
      <c r="M214" s="120"/>
      <c r="N214" s="157"/>
      <c r="O214" s="157"/>
      <c r="P214" s="5"/>
      <c r="Q214" s="85"/>
      <c r="R214" s="85"/>
      <c r="S214" s="85"/>
      <c r="T214" s="5"/>
      <c r="U214" s="97"/>
      <c r="V214" s="97"/>
      <c r="W214" s="97"/>
      <c r="X214" s="97"/>
      <c r="Y214" s="97"/>
      <c r="Z214" s="97"/>
    </row>
    <row r="215" spans="1:26" ht="15" customHeight="1" x14ac:dyDescent="0.25">
      <c r="A215" s="5"/>
      <c r="B215" s="5"/>
      <c r="C215" s="5"/>
      <c r="D215" s="5"/>
      <c r="E215" s="5"/>
      <c r="F215" s="5"/>
      <c r="G215" s="5"/>
      <c r="H215" s="5"/>
      <c r="I215" s="5"/>
      <c r="J215" s="5"/>
      <c r="K215" s="5"/>
      <c r="L215" s="5"/>
      <c r="M215" s="5"/>
      <c r="N215" s="5"/>
      <c r="O215" s="5"/>
      <c r="P215" s="5"/>
      <c r="Q215" s="85"/>
      <c r="R215" s="85"/>
      <c r="S215" s="85"/>
      <c r="T215" s="5"/>
      <c r="U215" s="97"/>
      <c r="V215" s="97"/>
      <c r="W215" s="97"/>
      <c r="X215" s="97"/>
      <c r="Y215" s="97"/>
      <c r="Z215" s="97"/>
    </row>
    <row r="216" spans="1:26" ht="15" customHeight="1" x14ac:dyDescent="0.25">
      <c r="A216" s="5"/>
      <c r="B216" s="80" t="s">
        <v>25</v>
      </c>
      <c r="C216" s="80"/>
      <c r="D216" s="80"/>
      <c r="E216" s="80"/>
      <c r="F216" s="80"/>
      <c r="G216" s="80"/>
      <c r="H216" s="80"/>
      <c r="I216" s="80"/>
      <c r="J216" s="80"/>
      <c r="K216" s="80"/>
      <c r="L216" s="80"/>
      <c r="M216" s="80"/>
      <c r="N216" s="80"/>
      <c r="O216" s="80"/>
      <c r="P216" s="5"/>
      <c r="Q216" s="90" t="s">
        <v>26</v>
      </c>
      <c r="R216" s="90"/>
      <c r="S216" s="90"/>
      <c r="T216" s="5"/>
      <c r="U216" s="97"/>
      <c r="V216" s="97"/>
      <c r="W216" s="97"/>
      <c r="X216" s="97"/>
      <c r="Y216" s="97"/>
      <c r="Z216" s="97"/>
    </row>
    <row r="217" spans="1:26" ht="15" customHeight="1" x14ac:dyDescent="0.25">
      <c r="A217" s="5"/>
      <c r="B217" s="119" t="s">
        <v>86</v>
      </c>
      <c r="C217" s="119"/>
      <c r="D217" s="119"/>
      <c r="E217" s="119"/>
      <c r="F217" s="119"/>
      <c r="G217" s="119"/>
      <c r="H217" s="119"/>
      <c r="I217" s="119"/>
      <c r="J217" s="119"/>
      <c r="K217" s="119"/>
      <c r="L217" s="119"/>
      <c r="M217" s="119"/>
      <c r="N217" s="119"/>
      <c r="O217" s="119"/>
      <c r="P217" s="5"/>
      <c r="Q217" s="93">
        <f>IF(LEFT(J212,1)="-","-",10)</f>
        <v>10</v>
      </c>
      <c r="R217" s="93"/>
      <c r="S217" s="93"/>
      <c r="T217" s="5"/>
      <c r="U217" s="97"/>
      <c r="V217" s="97"/>
      <c r="W217" s="97"/>
      <c r="X217" s="97"/>
      <c r="Y217" s="97"/>
      <c r="Z217" s="97"/>
    </row>
    <row r="218" spans="1:26" ht="15" customHeight="1" x14ac:dyDescent="0.25">
      <c r="A218" s="44"/>
      <c r="B218" s="120"/>
      <c r="C218" s="120"/>
      <c r="D218" s="120"/>
      <c r="E218" s="120"/>
      <c r="F218" s="120"/>
      <c r="G218" s="120"/>
      <c r="H218" s="120"/>
      <c r="I218" s="120"/>
      <c r="J218" s="120"/>
      <c r="K218" s="120"/>
      <c r="L218" s="120"/>
      <c r="M218" s="120"/>
      <c r="N218" s="120"/>
      <c r="O218" s="120"/>
      <c r="P218" s="44"/>
      <c r="Q218" s="43"/>
      <c r="R218" s="43"/>
      <c r="S218" s="43"/>
      <c r="T218" s="44"/>
      <c r="U218" s="98"/>
      <c r="V218" s="98"/>
      <c r="W218" s="98"/>
      <c r="X218" s="98"/>
      <c r="Y218" s="98"/>
      <c r="Z218" s="98"/>
    </row>
    <row r="219" spans="1:26"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s="3" customFormat="1" ht="18.75" x14ac:dyDescent="0.3">
      <c r="A220" s="20" t="s">
        <v>87</v>
      </c>
      <c r="B220" s="20"/>
      <c r="C220" s="20"/>
      <c r="D220" s="20"/>
      <c r="E220" s="20"/>
      <c r="F220" s="20"/>
      <c r="G220" s="20"/>
      <c r="H220" s="20"/>
      <c r="I220" s="20"/>
      <c r="J220" s="96" t="s">
        <v>88</v>
      </c>
      <c r="K220" s="96"/>
      <c r="L220" s="96"/>
      <c r="M220" s="21"/>
      <c r="N220" s="96" t="s">
        <v>89</v>
      </c>
      <c r="O220" s="96"/>
      <c r="P220" s="96"/>
      <c r="Q220" s="20"/>
      <c r="R220" s="158" t="s">
        <v>90</v>
      </c>
      <c r="S220" s="158"/>
      <c r="T220" s="158"/>
      <c r="U220" s="158"/>
      <c r="V220" s="158"/>
      <c r="W220" s="158"/>
      <c r="X220" s="158"/>
      <c r="Y220" s="158"/>
      <c r="Z220" s="20"/>
    </row>
    <row r="221" spans="1:26" x14ac:dyDescent="0.25">
      <c r="A221" s="5"/>
      <c r="B221" s="120" t="s">
        <v>17</v>
      </c>
      <c r="C221" s="120"/>
      <c r="D221" s="120"/>
      <c r="E221" s="120"/>
      <c r="F221" s="120"/>
      <c r="G221" s="120"/>
      <c r="H221" s="120"/>
      <c r="I221" s="120"/>
      <c r="J221" s="8">
        <f>Q29</f>
        <v>0</v>
      </c>
      <c r="K221" s="8" t="s">
        <v>91</v>
      </c>
      <c r="L221" s="8">
        <f>Q37</f>
        <v>10</v>
      </c>
      <c r="M221" s="44"/>
      <c r="N221" s="26"/>
      <c r="O221" s="8" t="str">
        <f t="shared" ref="O221:O231" si="0">K221</f>
        <v>/</v>
      </c>
      <c r="P221" s="8">
        <f>IF(N221="-","-",L221)</f>
        <v>10</v>
      </c>
      <c r="Q221" s="5"/>
      <c r="R221" s="146" t="s">
        <v>11</v>
      </c>
      <c r="S221" s="146"/>
      <c r="T221" s="146"/>
      <c r="U221" s="146"/>
      <c r="V221" s="146"/>
      <c r="W221" s="146"/>
      <c r="X221" s="146"/>
      <c r="Y221" s="146"/>
      <c r="Z221" s="31"/>
    </row>
    <row r="222" spans="1:26" x14ac:dyDescent="0.25">
      <c r="A222" s="5"/>
      <c r="B222" s="83" t="s">
        <v>28</v>
      </c>
      <c r="C222" s="83"/>
      <c r="D222" s="83"/>
      <c r="E222" s="83"/>
      <c r="F222" s="83"/>
      <c r="G222" s="83"/>
      <c r="H222" s="83"/>
      <c r="I222" s="83"/>
      <c r="J222" s="9">
        <f>Q42</f>
        <v>0</v>
      </c>
      <c r="K222" s="9" t="s">
        <v>91</v>
      </c>
      <c r="L222" s="9">
        <f>Q53</f>
        <v>27</v>
      </c>
      <c r="M222" s="22"/>
      <c r="N222" s="27"/>
      <c r="O222" s="9" t="str">
        <f t="shared" si="0"/>
        <v>/</v>
      </c>
      <c r="P222" s="9">
        <f t="shared" ref="P222:P231" si="1">IF(N222="-","-",L222)</f>
        <v>27</v>
      </c>
      <c r="Q222" s="5"/>
      <c r="R222" s="159"/>
      <c r="S222" s="159"/>
      <c r="T222" s="159"/>
      <c r="U222" s="159"/>
      <c r="V222" s="159"/>
      <c r="W222" s="159"/>
      <c r="X222" s="159"/>
      <c r="Y222" s="159"/>
      <c r="Z222" s="31"/>
    </row>
    <row r="223" spans="1:26" ht="15" customHeight="1" x14ac:dyDescent="0.25">
      <c r="A223" s="5"/>
      <c r="B223" s="83" t="s">
        <v>30</v>
      </c>
      <c r="C223" s="83"/>
      <c r="D223" s="83"/>
      <c r="E223" s="83"/>
      <c r="F223" s="83"/>
      <c r="G223" s="83"/>
      <c r="H223" s="83"/>
      <c r="I223" s="83"/>
      <c r="J223" s="9">
        <f>Q58</f>
        <v>0</v>
      </c>
      <c r="K223" s="9" t="s">
        <v>91</v>
      </c>
      <c r="L223" s="9">
        <f>Q62</f>
        <v>18</v>
      </c>
      <c r="M223" s="22"/>
      <c r="N223" s="27"/>
      <c r="O223" s="9" t="str">
        <f t="shared" si="0"/>
        <v>/</v>
      </c>
      <c r="P223" s="9">
        <f t="shared" si="1"/>
        <v>18</v>
      </c>
      <c r="Q223" s="5"/>
      <c r="R223" s="146" t="s">
        <v>14</v>
      </c>
      <c r="S223" s="146"/>
      <c r="T223" s="146"/>
      <c r="U223" s="146"/>
      <c r="V223" s="146"/>
      <c r="W223" s="146"/>
      <c r="X223" s="146"/>
      <c r="Y223" s="146"/>
      <c r="Z223" s="5"/>
    </row>
    <row r="224" spans="1:26" ht="15" customHeight="1" x14ac:dyDescent="0.25">
      <c r="A224" s="5"/>
      <c r="B224" s="83" t="s">
        <v>31</v>
      </c>
      <c r="C224" s="83"/>
      <c r="D224" s="83"/>
      <c r="E224" s="83"/>
      <c r="F224" s="83"/>
      <c r="G224" s="83"/>
      <c r="H224" s="83"/>
      <c r="I224" s="83"/>
      <c r="J224" s="9">
        <f>Q67</f>
        <v>0</v>
      </c>
      <c r="K224" s="9" t="s">
        <v>91</v>
      </c>
      <c r="L224" s="9">
        <f>Q77</f>
        <v>41</v>
      </c>
      <c r="M224" s="22"/>
      <c r="N224" s="27"/>
      <c r="O224" s="9" t="str">
        <f t="shared" si="0"/>
        <v>/</v>
      </c>
      <c r="P224" s="9">
        <f t="shared" si="1"/>
        <v>41</v>
      </c>
      <c r="Q224" s="5"/>
      <c r="R224" s="160"/>
      <c r="S224" s="160"/>
      <c r="T224" s="160"/>
      <c r="U224" s="160"/>
      <c r="V224" s="160"/>
      <c r="W224" s="160"/>
      <c r="X224" s="160"/>
      <c r="Y224" s="160"/>
      <c r="Z224" s="5"/>
    </row>
    <row r="225" spans="1:26" x14ac:dyDescent="0.25">
      <c r="A225" s="5"/>
      <c r="B225" s="83" t="s">
        <v>39</v>
      </c>
      <c r="C225" s="83"/>
      <c r="D225" s="83"/>
      <c r="E225" s="83"/>
      <c r="F225" s="83"/>
      <c r="G225" s="83"/>
      <c r="H225" s="83"/>
      <c r="I225" s="83"/>
      <c r="J225" s="9">
        <f>Q82</f>
        <v>0</v>
      </c>
      <c r="K225" s="9" t="s">
        <v>91</v>
      </c>
      <c r="L225" s="9">
        <f>Q90</f>
        <v>41</v>
      </c>
      <c r="M225" s="22"/>
      <c r="N225" s="27"/>
      <c r="O225" s="9" t="str">
        <f t="shared" si="0"/>
        <v>/</v>
      </c>
      <c r="P225" s="9">
        <f t="shared" si="1"/>
        <v>41</v>
      </c>
      <c r="Q225" s="5"/>
      <c r="R225" s="161"/>
      <c r="S225" s="161"/>
      <c r="T225" s="161"/>
      <c r="U225" s="161"/>
      <c r="V225" s="161"/>
      <c r="W225" s="161"/>
      <c r="X225" s="161"/>
      <c r="Y225" s="161"/>
      <c r="Z225" s="5"/>
    </row>
    <row r="226" spans="1:26" ht="15" customHeight="1" x14ac:dyDescent="0.25">
      <c r="A226" s="5"/>
      <c r="B226" s="83" t="s">
        <v>92</v>
      </c>
      <c r="C226" s="83"/>
      <c r="D226" s="83"/>
      <c r="E226" s="83"/>
      <c r="F226" s="83"/>
      <c r="G226" s="83"/>
      <c r="H226" s="83"/>
      <c r="I226" s="83"/>
      <c r="J226" s="9">
        <f>Q95</f>
        <v>0</v>
      </c>
      <c r="K226" s="9" t="s">
        <v>91</v>
      </c>
      <c r="L226" s="9">
        <f>Q105</f>
        <v>33</v>
      </c>
      <c r="M226" s="22"/>
      <c r="N226" s="27"/>
      <c r="O226" s="9" t="str">
        <f t="shared" si="0"/>
        <v>/</v>
      </c>
      <c r="P226" s="9">
        <f t="shared" si="1"/>
        <v>33</v>
      </c>
      <c r="Q226" s="5"/>
      <c r="R226" s="162" t="s">
        <v>93</v>
      </c>
      <c r="S226" s="162"/>
      <c r="T226" s="162"/>
      <c r="U226" s="162"/>
      <c r="V226" s="162"/>
      <c r="W226" s="162"/>
      <c r="X226" s="162"/>
      <c r="Y226" s="162"/>
      <c r="Z226" s="5"/>
    </row>
    <row r="227" spans="1:26" x14ac:dyDescent="0.25">
      <c r="A227" s="5"/>
      <c r="B227" s="83" t="s">
        <v>55</v>
      </c>
      <c r="C227" s="83"/>
      <c r="D227" s="83"/>
      <c r="E227" s="83"/>
      <c r="F227" s="83"/>
      <c r="G227" s="83"/>
      <c r="H227" s="83"/>
      <c r="I227" s="83"/>
      <c r="J227" s="9">
        <f>Q110</f>
        <v>0</v>
      </c>
      <c r="K227" s="9" t="s">
        <v>91</v>
      </c>
      <c r="L227" s="9">
        <f>Q116</f>
        <v>10</v>
      </c>
      <c r="M227" s="22"/>
      <c r="N227" s="27"/>
      <c r="O227" s="9" t="str">
        <f t="shared" si="0"/>
        <v>/</v>
      </c>
      <c r="P227" s="9">
        <f t="shared" si="1"/>
        <v>10</v>
      </c>
      <c r="Q227" s="5"/>
      <c r="R227" s="162"/>
      <c r="S227" s="162"/>
      <c r="T227" s="162"/>
      <c r="U227" s="162"/>
      <c r="V227" s="162"/>
      <c r="W227" s="162"/>
      <c r="X227" s="162"/>
      <c r="Y227" s="162"/>
      <c r="Z227" s="5"/>
    </row>
    <row r="228" spans="1:26" ht="15" customHeight="1" x14ac:dyDescent="0.25">
      <c r="A228" s="5"/>
      <c r="B228" s="83" t="s">
        <v>268</v>
      </c>
      <c r="C228" s="83"/>
      <c r="D228" s="83"/>
      <c r="E228" s="83"/>
      <c r="F228" s="83"/>
      <c r="G228" s="83"/>
      <c r="H228" s="83"/>
      <c r="I228" s="83"/>
      <c r="J228" s="9"/>
      <c r="K228" s="9"/>
      <c r="L228" s="9"/>
      <c r="M228" s="22"/>
      <c r="N228" s="172">
        <f>U121</f>
        <v>0</v>
      </c>
      <c r="O228" s="9" t="s">
        <v>91</v>
      </c>
      <c r="P228" s="9">
        <f>Q125</f>
        <v>35</v>
      </c>
      <c r="Q228" s="5"/>
      <c r="R228" s="162"/>
      <c r="S228" s="162"/>
      <c r="T228" s="162"/>
      <c r="U228" s="162"/>
      <c r="V228" s="162"/>
      <c r="W228" s="162"/>
      <c r="X228" s="162"/>
      <c r="Y228" s="162"/>
      <c r="Z228" s="5"/>
    </row>
    <row r="229" spans="1:26" ht="15" customHeight="1" x14ac:dyDescent="0.25">
      <c r="A229" s="5"/>
      <c r="B229" s="83" t="s">
        <v>270</v>
      </c>
      <c r="C229" s="83"/>
      <c r="D229" s="83"/>
      <c r="E229" s="83"/>
      <c r="F229" s="83"/>
      <c r="G229" s="83"/>
      <c r="H229" s="83"/>
      <c r="I229" s="83"/>
      <c r="J229" s="9"/>
      <c r="K229" s="9"/>
      <c r="L229" s="9"/>
      <c r="M229" s="22"/>
      <c r="N229" s="172">
        <f>U130</f>
        <v>0</v>
      </c>
      <c r="O229" s="9" t="s">
        <v>91</v>
      </c>
      <c r="P229" s="9">
        <f>Q139</f>
        <v>20</v>
      </c>
      <c r="Q229" s="5"/>
      <c r="R229" s="162"/>
      <c r="S229" s="162"/>
      <c r="T229" s="162"/>
      <c r="U229" s="162"/>
      <c r="V229" s="162"/>
      <c r="W229" s="162"/>
      <c r="X229" s="162"/>
      <c r="Y229" s="162"/>
      <c r="Z229" s="5"/>
    </row>
    <row r="230" spans="1:26" ht="15" customHeight="1" x14ac:dyDescent="0.25">
      <c r="A230" s="5"/>
      <c r="B230" s="83" t="s">
        <v>64</v>
      </c>
      <c r="C230" s="83"/>
      <c r="D230" s="83"/>
      <c r="E230" s="83"/>
      <c r="F230" s="83"/>
      <c r="G230" s="83"/>
      <c r="H230" s="83"/>
      <c r="I230" s="83"/>
      <c r="J230" s="9">
        <f>Q144</f>
        <v>0</v>
      </c>
      <c r="K230" s="9" t="s">
        <v>91</v>
      </c>
      <c r="L230" s="9">
        <f>Q156</f>
        <v>6</v>
      </c>
      <c r="M230" s="22"/>
      <c r="N230" s="27"/>
      <c r="O230" s="9" t="str">
        <f t="shared" si="0"/>
        <v>/</v>
      </c>
      <c r="P230" s="9">
        <f t="shared" si="1"/>
        <v>6</v>
      </c>
      <c r="Q230" s="5"/>
      <c r="R230" s="162"/>
      <c r="S230" s="162"/>
      <c r="T230" s="162"/>
      <c r="U230" s="162"/>
      <c r="V230" s="162"/>
      <c r="W230" s="162"/>
      <c r="X230" s="162"/>
      <c r="Y230" s="162"/>
      <c r="Z230" s="5"/>
    </row>
    <row r="231" spans="1:26" x14ac:dyDescent="0.25">
      <c r="A231" s="5"/>
      <c r="B231" s="83" t="s">
        <v>277</v>
      </c>
      <c r="C231" s="83"/>
      <c r="D231" s="83"/>
      <c r="E231" s="83"/>
      <c r="F231" s="83"/>
      <c r="G231" s="83"/>
      <c r="H231" s="83"/>
      <c r="I231" s="83"/>
      <c r="J231" s="9">
        <f>Q161</f>
        <v>0</v>
      </c>
      <c r="K231" s="9" t="s">
        <v>91</v>
      </c>
      <c r="L231" s="9">
        <f>Q165</f>
        <v>43</v>
      </c>
      <c r="M231" s="22"/>
      <c r="N231" s="27"/>
      <c r="O231" s="9" t="str">
        <f t="shared" si="0"/>
        <v>/</v>
      </c>
      <c r="P231" s="9">
        <f t="shared" si="1"/>
        <v>43</v>
      </c>
      <c r="Q231" s="5"/>
      <c r="R231" s="162"/>
      <c r="S231" s="162"/>
      <c r="T231" s="162"/>
      <c r="U231" s="162"/>
      <c r="V231" s="162"/>
      <c r="W231" s="162"/>
      <c r="X231" s="162"/>
      <c r="Y231" s="162"/>
      <c r="Z231" s="5"/>
    </row>
    <row r="232" spans="1:26" x14ac:dyDescent="0.25">
      <c r="A232" s="5"/>
      <c r="B232" s="83" t="s">
        <v>94</v>
      </c>
      <c r="C232" s="83"/>
      <c r="D232" s="83"/>
      <c r="E232" s="83"/>
      <c r="F232" s="83"/>
      <c r="G232" s="83"/>
      <c r="H232" s="83"/>
      <c r="I232" s="83"/>
      <c r="J232" s="83"/>
      <c r="K232" s="83"/>
      <c r="L232" s="83"/>
      <c r="M232" s="83"/>
      <c r="N232" s="38">
        <f>Q170</f>
        <v>0</v>
      </c>
      <c r="O232" s="9" t="s">
        <v>91</v>
      </c>
      <c r="P232" s="9">
        <f>IF(N232="-","-",Q178)</f>
        <v>5</v>
      </c>
      <c r="Q232" s="5"/>
      <c r="R232" s="162"/>
      <c r="S232" s="162"/>
      <c r="T232" s="162"/>
      <c r="U232" s="162"/>
      <c r="V232" s="162"/>
      <c r="W232" s="162"/>
      <c r="X232" s="162"/>
      <c r="Y232" s="162"/>
      <c r="Z232" s="5"/>
    </row>
    <row r="233" spans="1:26" x14ac:dyDescent="0.25">
      <c r="A233" s="5"/>
      <c r="B233" s="83" t="s">
        <v>95</v>
      </c>
      <c r="C233" s="83"/>
      <c r="D233" s="83"/>
      <c r="E233" s="83"/>
      <c r="F233" s="83"/>
      <c r="G233" s="83"/>
      <c r="H233" s="83"/>
      <c r="I233" s="83"/>
      <c r="J233" s="83"/>
      <c r="K233" s="83"/>
      <c r="L233" s="83"/>
      <c r="M233" s="83"/>
      <c r="N233" s="38">
        <f>Q183</f>
        <v>0</v>
      </c>
      <c r="O233" s="9" t="s">
        <v>91</v>
      </c>
      <c r="P233" s="9">
        <f>IF(N233="-","-",Q191)</f>
        <v>5</v>
      </c>
      <c r="Q233" s="5"/>
      <c r="R233" s="162"/>
      <c r="S233" s="162"/>
      <c r="T233" s="162"/>
      <c r="U233" s="162"/>
      <c r="V233" s="162"/>
      <c r="W233" s="162"/>
      <c r="X233" s="162"/>
      <c r="Y233" s="162"/>
      <c r="Z233" s="5"/>
    </row>
    <row r="234" spans="1:26" x14ac:dyDescent="0.25">
      <c r="A234" s="5"/>
      <c r="B234" s="83" t="s">
        <v>78</v>
      </c>
      <c r="C234" s="83"/>
      <c r="D234" s="83"/>
      <c r="E234" s="83"/>
      <c r="F234" s="83"/>
      <c r="G234" s="83"/>
      <c r="H234" s="83"/>
      <c r="I234" s="83"/>
      <c r="J234" s="83"/>
      <c r="K234" s="83"/>
      <c r="L234" s="83"/>
      <c r="M234" s="83"/>
      <c r="N234" s="39">
        <f>Q196</f>
        <v>0</v>
      </c>
      <c r="O234" s="9" t="s">
        <v>91</v>
      </c>
      <c r="P234" s="9">
        <f>IF(N234="-","-",Q204)</f>
        <v>5</v>
      </c>
      <c r="Q234" s="5"/>
      <c r="R234" s="162"/>
      <c r="S234" s="162"/>
      <c r="T234" s="162"/>
      <c r="U234" s="162"/>
      <c r="V234" s="162"/>
      <c r="W234" s="162"/>
      <c r="X234" s="162"/>
      <c r="Y234" s="162"/>
      <c r="Z234" s="5"/>
    </row>
    <row r="235" spans="1:26" ht="15.75" thickBot="1" x14ac:dyDescent="0.3">
      <c r="A235" s="5"/>
      <c r="B235" s="164" t="s">
        <v>96</v>
      </c>
      <c r="C235" s="164"/>
      <c r="D235" s="164"/>
      <c r="E235" s="164"/>
      <c r="F235" s="164"/>
      <c r="G235" s="164"/>
      <c r="H235" s="164"/>
      <c r="I235" s="164"/>
      <c r="J235" s="164"/>
      <c r="K235" s="164"/>
      <c r="L235" s="164"/>
      <c r="M235" s="164"/>
      <c r="N235" s="40">
        <f>Q209</f>
        <v>0</v>
      </c>
      <c r="O235" s="29" t="s">
        <v>91</v>
      </c>
      <c r="P235" s="29">
        <f>IF(N235="-","-",Q217)</f>
        <v>10</v>
      </c>
      <c r="Q235" s="5"/>
      <c r="R235" s="162"/>
      <c r="S235" s="162"/>
      <c r="T235" s="162"/>
      <c r="U235" s="162"/>
      <c r="V235" s="162"/>
      <c r="W235" s="162"/>
      <c r="X235" s="162"/>
      <c r="Y235" s="162"/>
      <c r="Z235" s="5"/>
    </row>
    <row r="236" spans="1:26" ht="15.75" thickTop="1" x14ac:dyDescent="0.25">
      <c r="A236" s="5"/>
      <c r="B236" s="143" t="s">
        <v>97</v>
      </c>
      <c r="C236" s="143"/>
      <c r="D236" s="143"/>
      <c r="E236" s="143"/>
      <c r="F236" s="143"/>
      <c r="G236" s="143"/>
      <c r="H236" s="143"/>
      <c r="I236" s="143"/>
      <c r="J236" s="36">
        <f>SUM(J221:J231)</f>
        <v>0</v>
      </c>
      <c r="K236" s="37" t="s">
        <v>91</v>
      </c>
      <c r="L236" s="36">
        <f>SUM(L221:L231)</f>
        <v>229</v>
      </c>
      <c r="M236" s="30"/>
      <c r="N236" s="36">
        <f>SUM(N221:N235)</f>
        <v>0</v>
      </c>
      <c r="O236" s="36" t="str">
        <f t="shared" ref="O236" si="2">K236</f>
        <v>/</v>
      </c>
      <c r="P236" s="36">
        <f>SUM(P221:P235)</f>
        <v>309</v>
      </c>
      <c r="Q236" s="5"/>
      <c r="R236" s="162"/>
      <c r="S236" s="162"/>
      <c r="T236" s="162"/>
      <c r="U236" s="162"/>
      <c r="V236" s="162"/>
      <c r="W236" s="162"/>
      <c r="X236" s="162"/>
      <c r="Y236" s="162"/>
      <c r="Z236" s="5"/>
    </row>
    <row r="237" spans="1:26" ht="15.75" customHeight="1" x14ac:dyDescent="0.35">
      <c r="A237" s="5"/>
      <c r="B237" s="5"/>
      <c r="C237" s="5"/>
      <c r="D237" s="5"/>
      <c r="E237" s="5"/>
      <c r="F237" s="5"/>
      <c r="G237" s="5"/>
      <c r="H237" s="5"/>
      <c r="I237" s="5"/>
      <c r="J237" s="163">
        <f>J236/L236</f>
        <v>0</v>
      </c>
      <c r="K237" s="163"/>
      <c r="L237" s="163"/>
      <c r="M237" s="32"/>
      <c r="N237" s="163">
        <f>N236/P236</f>
        <v>0</v>
      </c>
      <c r="O237" s="163"/>
      <c r="P237" s="163"/>
      <c r="Q237" s="5"/>
      <c r="R237" s="5"/>
      <c r="S237" s="5"/>
      <c r="T237" s="5"/>
      <c r="U237" s="5"/>
      <c r="V237" s="5"/>
      <c r="W237" s="5"/>
      <c r="X237" s="5"/>
      <c r="Y237" s="5"/>
      <c r="Z237" s="5"/>
    </row>
    <row r="238" spans="1:26" ht="15.75" customHeight="1" x14ac:dyDescent="0.35">
      <c r="A238" s="5"/>
      <c r="B238" s="5"/>
      <c r="C238" s="5"/>
      <c r="D238" s="5"/>
      <c r="E238" s="5"/>
      <c r="F238" s="5"/>
      <c r="G238" s="5"/>
      <c r="H238" s="5"/>
      <c r="I238" s="5"/>
      <c r="J238" s="163"/>
      <c r="K238" s="163"/>
      <c r="L238" s="163"/>
      <c r="M238" s="32"/>
      <c r="N238" s="163"/>
      <c r="O238" s="163"/>
      <c r="P238" s="163"/>
      <c r="Q238" s="5"/>
      <c r="R238" s="5"/>
      <c r="S238" s="5"/>
      <c r="T238" s="5"/>
      <c r="U238" s="5"/>
      <c r="V238" s="5"/>
      <c r="W238" s="5"/>
      <c r="X238" s="5"/>
      <c r="Y238" s="5"/>
      <c r="Z238" s="5"/>
    </row>
    <row r="239" spans="1:26" x14ac:dyDescent="0.25">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8.75" x14ac:dyDescent="0.3">
      <c r="A241" s="34" t="s">
        <v>98</v>
      </c>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5.0999999999999996" customHeight="1" x14ac:dyDescent="0.25">
      <c r="A242" s="5"/>
      <c r="B242" s="7"/>
      <c r="C242" s="7"/>
      <c r="D242" s="7"/>
      <c r="E242" s="7"/>
      <c r="F242" s="7"/>
      <c r="G242" s="7"/>
      <c r="H242" s="7"/>
      <c r="I242" s="7"/>
      <c r="J242" s="7"/>
      <c r="K242" s="7"/>
      <c r="L242" s="7"/>
      <c r="M242" s="7"/>
      <c r="N242" s="7"/>
      <c r="O242" s="7"/>
      <c r="P242" s="7"/>
      <c r="Q242" s="7"/>
      <c r="R242" s="7"/>
      <c r="S242" s="7"/>
      <c r="T242" s="7"/>
      <c r="U242" s="7"/>
      <c r="V242" s="7"/>
      <c r="W242" s="7"/>
      <c r="X242" s="7"/>
      <c r="Y242" s="7"/>
      <c r="Z242" s="5"/>
    </row>
    <row r="243" spans="1:26" x14ac:dyDescent="0.25">
      <c r="A243" s="97"/>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row>
    <row r="244" spans="1:26" x14ac:dyDescent="0.25">
      <c r="A244" s="97"/>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row>
    <row r="245" spans="1:26" x14ac:dyDescent="0.25">
      <c r="A245" s="97"/>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row>
    <row r="246" spans="1:26" x14ac:dyDescent="0.25">
      <c r="A246" s="97"/>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row>
    <row r="247" spans="1:26" x14ac:dyDescent="0.25">
      <c r="A247" s="97"/>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row>
    <row r="248" spans="1:26" x14ac:dyDescent="0.25">
      <c r="A248" s="97"/>
      <c r="B248" s="97"/>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row>
    <row r="249" spans="1:26" x14ac:dyDescent="0.25">
      <c r="A249" s="97"/>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row>
    <row r="250" spans="1:26" x14ac:dyDescent="0.25">
      <c r="A250" s="97"/>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row>
    <row r="251" spans="1:26" x14ac:dyDescent="0.25">
      <c r="A251" s="97"/>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row>
    <row r="252" spans="1:26" x14ac:dyDescent="0.25">
      <c r="A252" s="97"/>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row>
    <row r="253" spans="1:26" x14ac:dyDescent="0.25">
      <c r="A253" s="97"/>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row>
    <row r="254" spans="1:26" x14ac:dyDescent="0.25">
      <c r="A254" s="97"/>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row>
    <row r="255" spans="1:26" x14ac:dyDescent="0.25">
      <c r="A255" s="97"/>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row>
    <row r="256" spans="1:26" x14ac:dyDescent="0.25">
      <c r="A256" s="97"/>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row>
    <row r="257" spans="1:26" x14ac:dyDescent="0.25">
      <c r="A257" s="97"/>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row>
    <row r="258" spans="1:26" x14ac:dyDescent="0.25">
      <c r="A258" s="97"/>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row>
    <row r="259" spans="1:26" x14ac:dyDescent="0.25">
      <c r="A259" s="97"/>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row>
    <row r="260" spans="1:26" x14ac:dyDescent="0.25">
      <c r="A260" s="97"/>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row>
    <row r="261" spans="1:26" x14ac:dyDescent="0.25">
      <c r="A261" s="97"/>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row>
    <row r="262" spans="1:26" x14ac:dyDescent="0.25">
      <c r="A262" s="97"/>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row>
    <row r="263" spans="1:26" x14ac:dyDescent="0.25">
      <c r="A263" s="97"/>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row>
    <row r="264" spans="1:26" x14ac:dyDescent="0.25">
      <c r="A264" s="97"/>
      <c r="B264" s="97"/>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row>
    <row r="265" spans="1:26" x14ac:dyDescent="0.25">
      <c r="A265" s="97"/>
      <c r="B265" s="97"/>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row>
    <row r="266" spans="1:26" x14ac:dyDescent="0.25">
      <c r="A266" s="97"/>
      <c r="B266" s="97"/>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row>
    <row r="267" spans="1:26" x14ac:dyDescent="0.25">
      <c r="A267" s="97"/>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row>
    <row r="268" spans="1:26" x14ac:dyDescent="0.25">
      <c r="A268" s="97"/>
      <c r="B268" s="97"/>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row>
    <row r="269" spans="1:26" x14ac:dyDescent="0.25">
      <c r="A269" s="97"/>
      <c r="B269" s="97"/>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row>
    <row r="270" spans="1:26" x14ac:dyDescent="0.25">
      <c r="A270" s="156"/>
      <c r="B270" s="156"/>
      <c r="C270" s="156"/>
      <c r="D270" s="156"/>
      <c r="E270" s="156"/>
      <c r="F270" s="156"/>
      <c r="G270" s="156"/>
      <c r="H270" s="156"/>
      <c r="I270" s="156"/>
      <c r="J270" s="156"/>
      <c r="K270" s="156"/>
      <c r="L270" s="156"/>
      <c r="M270" s="156"/>
      <c r="N270" s="156"/>
      <c r="O270" s="156"/>
      <c r="P270" s="156"/>
      <c r="Q270" s="156"/>
      <c r="R270" s="156"/>
      <c r="S270" s="156"/>
      <c r="T270" s="156"/>
      <c r="U270" s="156"/>
      <c r="V270" s="156"/>
      <c r="W270" s="156"/>
      <c r="X270" s="156"/>
      <c r="Y270" s="156"/>
      <c r="Z270" s="156"/>
    </row>
  </sheetData>
  <sheetProtection algorithmName="SHA-512" hashValue="8euVgSVGPmxubFYVYiP3iXrhZmX/O62kKOUrHLPNNxmBmQBveJLmTqBatVar4g5A2imPIbCZhPejDQVLA1bAQw==" saltValue="ow+qG47RekCrbRRapnrq7A==" spinCount="100000" sheet="1" objects="1" scenarios="1" selectLockedCells="1"/>
  <mergeCells count="353">
    <mergeCell ref="G6:Z6"/>
    <mergeCell ref="B96:M96"/>
    <mergeCell ref="B97:M97"/>
    <mergeCell ref="B98:M98"/>
    <mergeCell ref="N112:O112"/>
    <mergeCell ref="B115:O115"/>
    <mergeCell ref="Q115:S115"/>
    <mergeCell ref="Q116:S116"/>
    <mergeCell ref="B105:O105"/>
    <mergeCell ref="B148:G148"/>
    <mergeCell ref="N145:O145"/>
    <mergeCell ref="U27:Z27"/>
    <mergeCell ref="A16:B16"/>
    <mergeCell ref="A17:B17"/>
    <mergeCell ref="C16:L16"/>
    <mergeCell ref="P16:Z16"/>
    <mergeCell ref="P17:Z17"/>
    <mergeCell ref="P18:Z18"/>
    <mergeCell ref="P19:Z19"/>
    <mergeCell ref="C22:L22"/>
    <mergeCell ref="N22:O22"/>
    <mergeCell ref="B236:I236"/>
    <mergeCell ref="R220:Y220"/>
    <mergeCell ref="R221:Y221"/>
    <mergeCell ref="R222:Y222"/>
    <mergeCell ref="R223:Y223"/>
    <mergeCell ref="R224:Y224"/>
    <mergeCell ref="R225:Y225"/>
    <mergeCell ref="R226:Y236"/>
    <mergeCell ref="J237:L238"/>
    <mergeCell ref="N237:P238"/>
    <mergeCell ref="B232:M232"/>
    <mergeCell ref="B233:M233"/>
    <mergeCell ref="B234:M234"/>
    <mergeCell ref="B235:M235"/>
    <mergeCell ref="B228:I228"/>
    <mergeCell ref="B229:I229"/>
    <mergeCell ref="B230:I230"/>
    <mergeCell ref="N220:P220"/>
    <mergeCell ref="B227:I227"/>
    <mergeCell ref="B225:I225"/>
    <mergeCell ref="B226:I226"/>
    <mergeCell ref="A243:Z270"/>
    <mergeCell ref="B231:I231"/>
    <mergeCell ref="U181:Z181"/>
    <mergeCell ref="B182:O182"/>
    <mergeCell ref="Q182:S182"/>
    <mergeCell ref="B192:O192"/>
    <mergeCell ref="Q170:S176"/>
    <mergeCell ref="B178:O178"/>
    <mergeCell ref="Q177:S177"/>
    <mergeCell ref="Q178:S178"/>
    <mergeCell ref="B179:O179"/>
    <mergeCell ref="U182:Z192"/>
    <mergeCell ref="B183:O183"/>
    <mergeCell ref="U207:Z207"/>
    <mergeCell ref="B208:O208"/>
    <mergeCell ref="Q208:S208"/>
    <mergeCell ref="U208:Z218"/>
    <mergeCell ref="B209:O209"/>
    <mergeCell ref="Q209:S215"/>
    <mergeCell ref="B216:O216"/>
    <mergeCell ref="B217:O217"/>
    <mergeCell ref="Q216:S216"/>
    <mergeCell ref="Q217:S217"/>
    <mergeCell ref="B218:O218"/>
    <mergeCell ref="U194:Z194"/>
    <mergeCell ref="J201:O201"/>
    <mergeCell ref="B203:O203"/>
    <mergeCell ref="U168:Z168"/>
    <mergeCell ref="B169:O169"/>
    <mergeCell ref="Q169:S169"/>
    <mergeCell ref="U169:Z179"/>
    <mergeCell ref="Q94:S94"/>
    <mergeCell ref="N111:O111"/>
    <mergeCell ref="B116:O116"/>
    <mergeCell ref="N113:O113"/>
    <mergeCell ref="A108:P108"/>
    <mergeCell ref="B100:P100"/>
    <mergeCell ref="B101:P101"/>
    <mergeCell ref="Q108:S108"/>
    <mergeCell ref="B102:O102"/>
    <mergeCell ref="B103:O103"/>
    <mergeCell ref="Q195:S195"/>
    <mergeCell ref="U195:Z205"/>
    <mergeCell ref="B196:O196"/>
    <mergeCell ref="Q196:S202"/>
    <mergeCell ref="N97:O97"/>
    <mergeCell ref="N96:O96"/>
    <mergeCell ref="Q95:S103"/>
    <mergeCell ref="B89:P89"/>
    <mergeCell ref="B90:P90"/>
    <mergeCell ref="Q82:S88"/>
    <mergeCell ref="B68:M68"/>
    <mergeCell ref="B69:M69"/>
    <mergeCell ref="B70:M70"/>
    <mergeCell ref="B83:M83"/>
    <mergeCell ref="B84:M84"/>
    <mergeCell ref="B85:M85"/>
    <mergeCell ref="N84:O84"/>
    <mergeCell ref="B74:P74"/>
    <mergeCell ref="B75:P75"/>
    <mergeCell ref="B76:P76"/>
    <mergeCell ref="N69:O69"/>
    <mergeCell ref="N68:O68"/>
    <mergeCell ref="A18:B18"/>
    <mergeCell ref="A19:B19"/>
    <mergeCell ref="N16:O16"/>
    <mergeCell ref="N17:O17"/>
    <mergeCell ref="B156:O156"/>
    <mergeCell ref="B153:O153"/>
    <mergeCell ref="A24:B24"/>
    <mergeCell ref="C24:L24"/>
    <mergeCell ref="P25:Z25"/>
    <mergeCell ref="C17:L17"/>
    <mergeCell ref="C18:L18"/>
    <mergeCell ref="C19:L19"/>
    <mergeCell ref="P22:Z22"/>
    <mergeCell ref="A23:B23"/>
    <mergeCell ref="C23:L23"/>
    <mergeCell ref="N23:O23"/>
    <mergeCell ref="P23:Z23"/>
    <mergeCell ref="N18:O18"/>
    <mergeCell ref="N19:O19"/>
    <mergeCell ref="Q37:S37"/>
    <mergeCell ref="U66:Z78"/>
    <mergeCell ref="Q89:S89"/>
    <mergeCell ref="A93:S93"/>
    <mergeCell ref="Q90:S90"/>
    <mergeCell ref="B221:I221"/>
    <mergeCell ref="B222:I222"/>
    <mergeCell ref="Q183:S189"/>
    <mergeCell ref="B190:O190"/>
    <mergeCell ref="B191:O191"/>
    <mergeCell ref="Q190:S190"/>
    <mergeCell ref="Q191:S191"/>
    <mergeCell ref="B223:I223"/>
    <mergeCell ref="B224:I224"/>
    <mergeCell ref="J212:O212"/>
    <mergeCell ref="B210:O210"/>
    <mergeCell ref="B211:O211"/>
    <mergeCell ref="B212:I212"/>
    <mergeCell ref="B213:O213"/>
    <mergeCell ref="B206:O206"/>
    <mergeCell ref="J220:L220"/>
    <mergeCell ref="N214:O214"/>
    <mergeCell ref="B214:M214"/>
    <mergeCell ref="B193:O193"/>
    <mergeCell ref="A207:P207"/>
    <mergeCell ref="B180:O180"/>
    <mergeCell ref="M150:O150"/>
    <mergeCell ref="M151:O151"/>
    <mergeCell ref="M148:O148"/>
    <mergeCell ref="M149:O149"/>
    <mergeCell ref="B154:O154"/>
    <mergeCell ref="B155:O155"/>
    <mergeCell ref="A168:P168"/>
    <mergeCell ref="A181:P181"/>
    <mergeCell ref="B195:O195"/>
    <mergeCell ref="H148:L148"/>
    <mergeCell ref="M162:O162"/>
    <mergeCell ref="B149:G149"/>
    <mergeCell ref="B150:G150"/>
    <mergeCell ref="B151:G151"/>
    <mergeCell ref="B170:O170"/>
    <mergeCell ref="B176:O176"/>
    <mergeCell ref="B177:O177"/>
    <mergeCell ref="U28:Z38"/>
    <mergeCell ref="Q77:S77"/>
    <mergeCell ref="B114:O114"/>
    <mergeCell ref="B113:M113"/>
    <mergeCell ref="A65:S65"/>
    <mergeCell ref="H149:L149"/>
    <mergeCell ref="H150:L150"/>
    <mergeCell ref="H151:L151"/>
    <mergeCell ref="U65:Z65"/>
    <mergeCell ref="N146:O146"/>
    <mergeCell ref="B147:G147"/>
    <mergeCell ref="Q144:S154"/>
    <mergeCell ref="M147:O147"/>
    <mergeCell ref="H147:L147"/>
    <mergeCell ref="U80:Z80"/>
    <mergeCell ref="U93:Z93"/>
    <mergeCell ref="U142:Z142"/>
    <mergeCell ref="U81:Z91"/>
    <mergeCell ref="U94:Z106"/>
    <mergeCell ref="U108:Z108"/>
    <mergeCell ref="U109:Z117"/>
    <mergeCell ref="U143:Z157"/>
    <mergeCell ref="U119:Z119"/>
    <mergeCell ref="U120:Z126"/>
    <mergeCell ref="A27:S27"/>
    <mergeCell ref="B30:M30"/>
    <mergeCell ref="N30:O30"/>
    <mergeCell ref="Q28:S28"/>
    <mergeCell ref="N34:O34"/>
    <mergeCell ref="B34:M34"/>
    <mergeCell ref="N24:O24"/>
    <mergeCell ref="B28:P28"/>
    <mergeCell ref="Q29:S35"/>
    <mergeCell ref="N31:O31"/>
    <mergeCell ref="J175:O175"/>
    <mergeCell ref="B184:O187"/>
    <mergeCell ref="J188:O188"/>
    <mergeCell ref="A194:P194"/>
    <mergeCell ref="A142:P142"/>
    <mergeCell ref="B145:M145"/>
    <mergeCell ref="A80:S80"/>
    <mergeCell ref="Q142:S142"/>
    <mergeCell ref="Q36:S36"/>
    <mergeCell ref="B36:O36"/>
    <mergeCell ref="B37:O37"/>
    <mergeCell ref="Q155:S155"/>
    <mergeCell ref="Q156:S156"/>
    <mergeCell ref="Q143:S143"/>
    <mergeCell ref="N85:O85"/>
    <mergeCell ref="Q104:S104"/>
    <mergeCell ref="Q105:S105"/>
    <mergeCell ref="N98:O98"/>
    <mergeCell ref="B88:O88"/>
    <mergeCell ref="B104:O104"/>
    <mergeCell ref="Q109:S109"/>
    <mergeCell ref="B111:M111"/>
    <mergeCell ref="Q110:S114"/>
    <mergeCell ref="B112:M112"/>
    <mergeCell ref="Q203:S203"/>
    <mergeCell ref="B204:O204"/>
    <mergeCell ref="Q204:S204"/>
    <mergeCell ref="B205:O205"/>
    <mergeCell ref="B197:O200"/>
    <mergeCell ref="N2:Z2"/>
    <mergeCell ref="N3:Z3"/>
    <mergeCell ref="A2:L2"/>
    <mergeCell ref="A3:L3"/>
    <mergeCell ref="N11:S11"/>
    <mergeCell ref="N12:S12"/>
    <mergeCell ref="N13:S13"/>
    <mergeCell ref="T11:Z11"/>
    <mergeCell ref="T12:Z12"/>
    <mergeCell ref="T13:Z13"/>
    <mergeCell ref="A6:F6"/>
    <mergeCell ref="G7:Y7"/>
    <mergeCell ref="A7:F7"/>
    <mergeCell ref="A8:F8"/>
    <mergeCell ref="G8:Z8"/>
    <mergeCell ref="A10:L10"/>
    <mergeCell ref="N10:Z10"/>
    <mergeCell ref="B171:O174"/>
    <mergeCell ref="U40:Z40"/>
    <mergeCell ref="Q41:S41"/>
    <mergeCell ref="U41:Z54"/>
    <mergeCell ref="Q52:S52"/>
    <mergeCell ref="Q53:S53"/>
    <mergeCell ref="A56:S56"/>
    <mergeCell ref="U56:Z56"/>
    <mergeCell ref="Q57:S57"/>
    <mergeCell ref="U57:Z63"/>
    <mergeCell ref="Q58:S60"/>
    <mergeCell ref="Q61:S61"/>
    <mergeCell ref="Q62:S62"/>
    <mergeCell ref="B50:M50"/>
    <mergeCell ref="N42:O42"/>
    <mergeCell ref="N43:O43"/>
    <mergeCell ref="N44:O44"/>
    <mergeCell ref="N45:O45"/>
    <mergeCell ref="N46:O46"/>
    <mergeCell ref="Q124:S124"/>
    <mergeCell ref="Q125:S125"/>
    <mergeCell ref="A128:P128"/>
    <mergeCell ref="U128:Z128"/>
    <mergeCell ref="Q129:S129"/>
    <mergeCell ref="U129:Z140"/>
    <mergeCell ref="Q130:S137"/>
    <mergeCell ref="B131:L131"/>
    <mergeCell ref="M131:O131"/>
    <mergeCell ref="B132:L132"/>
    <mergeCell ref="M132:O132"/>
    <mergeCell ref="B133:L133"/>
    <mergeCell ref="M133:O133"/>
    <mergeCell ref="B134:L134"/>
    <mergeCell ref="M134:O134"/>
    <mergeCell ref="B135:L135"/>
    <mergeCell ref="M135:O135"/>
    <mergeCell ref="B136:L136"/>
    <mergeCell ref="M136:O136"/>
    <mergeCell ref="B137:L137"/>
    <mergeCell ref="M137:O137"/>
    <mergeCell ref="B138:L138"/>
    <mergeCell ref="C123:O124"/>
    <mergeCell ref="B125:O125"/>
    <mergeCell ref="M138:O138"/>
    <mergeCell ref="Q138:S138"/>
    <mergeCell ref="B139:L139"/>
    <mergeCell ref="M139:O139"/>
    <mergeCell ref="Q139:S139"/>
    <mergeCell ref="A159:P159"/>
    <mergeCell ref="U159:Z159"/>
    <mergeCell ref="Q160:S160"/>
    <mergeCell ref="U160:Z166"/>
    <mergeCell ref="B161:L162"/>
    <mergeCell ref="Q161:S163"/>
    <mergeCell ref="B164:O164"/>
    <mergeCell ref="Q164:S164"/>
    <mergeCell ref="B165:O165"/>
    <mergeCell ref="Q165:S165"/>
    <mergeCell ref="Q121:S123"/>
    <mergeCell ref="B42:M42"/>
    <mergeCell ref="B43:M43"/>
    <mergeCell ref="B44:M44"/>
    <mergeCell ref="B45:M45"/>
    <mergeCell ref="B46:M46"/>
    <mergeCell ref="B47:M47"/>
    <mergeCell ref="B48:M48"/>
    <mergeCell ref="B49:M49"/>
    <mergeCell ref="B59:M59"/>
    <mergeCell ref="N59:O59"/>
    <mergeCell ref="B60:O60"/>
    <mergeCell ref="B61:O61"/>
    <mergeCell ref="A119:P119"/>
    <mergeCell ref="Q120:S120"/>
    <mergeCell ref="B122:O122"/>
    <mergeCell ref="Q76:S76"/>
    <mergeCell ref="Q66:S66"/>
    <mergeCell ref="Q81:S81"/>
    <mergeCell ref="N70:O70"/>
    <mergeCell ref="N83:O83"/>
    <mergeCell ref="B73:O73"/>
    <mergeCell ref="B77:P77"/>
    <mergeCell ref="Q67:S75"/>
    <mergeCell ref="N47:O47"/>
    <mergeCell ref="N48:O48"/>
    <mergeCell ref="N49:O49"/>
    <mergeCell ref="N50:O50"/>
    <mergeCell ref="B52:O52"/>
    <mergeCell ref="B53:O53"/>
    <mergeCell ref="Q42:S51"/>
    <mergeCell ref="A11:C11"/>
    <mergeCell ref="A12:C12"/>
    <mergeCell ref="A13:C13"/>
    <mergeCell ref="D11:L11"/>
    <mergeCell ref="D12:L12"/>
    <mergeCell ref="D13:L13"/>
    <mergeCell ref="A40:S40"/>
    <mergeCell ref="P24:Z24"/>
    <mergeCell ref="A22:B22"/>
    <mergeCell ref="A25:B25"/>
    <mergeCell ref="C25:L25"/>
    <mergeCell ref="N25:O25"/>
    <mergeCell ref="N32:O32"/>
    <mergeCell ref="B32:M32"/>
    <mergeCell ref="B33:M33"/>
    <mergeCell ref="B31:M31"/>
    <mergeCell ref="N33:O33"/>
  </mergeCells>
  <conditionalFormatting sqref="N214:O214">
    <cfRule type="expression" dxfId="1" priority="2">
      <formula>IF(J212="- Not applicable",TRUE,FALSE)</formula>
    </cfRule>
  </conditionalFormatting>
  <conditionalFormatting sqref="A8:Z8">
    <cfRule type="expression" dxfId="0" priority="1">
      <formula>IF($G$6="Renewal of Current Project",TRUE,FALSE)</formula>
    </cfRule>
  </conditionalFormatting>
  <dataValidations count="16">
    <dataValidation type="list" allowBlank="1" showInputMessage="1" showErrorMessage="1" sqref="M148:M151" xr:uid="{2A095D91-EB0F-46E4-BCEA-8AFA3B2F342F}">
      <formula1>ParticipationType</formula1>
    </dataValidation>
    <dataValidation type="list" allowBlank="1" showInputMessage="1" showErrorMessage="1" sqref="H148:H151" xr:uid="{EB97D1DC-A481-4F07-9B40-F33B7ED9556B}">
      <formula1>Committees</formula1>
    </dataValidation>
    <dataValidation allowBlank="1" showInputMessage="1" showErrorMessage="1" prompt="To insert line breaks, press Alt+Enter." sqref="U81:Z91 U66:Z78 U94:Z106 U143:Z157 U182:Z192 U169:Z179 U208:Z218 U195:Z205 U28:Z38 U41:Z54 U109:Z118 U129:Z140 U160:Z166 U120:Z126 U57:Z63" xr:uid="{BD6ABB2D-C549-466F-8652-B91B4A4EFB6E}"/>
    <dataValidation allowBlank="1" showInputMessage="1" showErrorMessage="1" prompt="To insert line breaks, press Alt+Enter" sqref="A243" xr:uid="{72CBFB2E-E0E7-4C3F-970A-449FFA50BFB3}"/>
    <dataValidation type="list" allowBlank="1" showInputMessage="1" showErrorMessage="1" sqref="F9" xr:uid="{2E6EE85C-526B-474E-8D77-ED3B00CDCA22}">
      <formula1>Projects</formula1>
    </dataValidation>
    <dataValidation type="list" allowBlank="1" showInputMessage="1" showErrorMessage="1" errorTitle="Select Project" error="If submitting a renewal application, select the project for which you are completing this renewal application. If submitting a new project application, select the project you wish to use for comparison purposes." sqref="G7:Y7" xr:uid="{F733E7B6-6CBC-41B7-B49E-113AF51A3410}">
      <formula1>Projects</formula1>
    </dataValidation>
    <dataValidation type="list" allowBlank="1" showInputMessage="1" showErrorMessage="1" errorTitle="Invalid Entry" error="Select &quot;Yes&quot; or &quot;No&quot; from the dropdown." sqref="N30:O34 N214:O214" xr:uid="{B3F763EE-628E-4D7A-AEFF-A03C3B2D0FE4}">
      <formula1>YesNo</formula1>
    </dataValidation>
    <dataValidation type="list" allowBlank="1" showInputMessage="1" showErrorMessage="1" errorTitle="Invalid Entry" error="Select from one of the options in the dropdown." sqref="J212:O212 J201:O201 J188:O188 J175:O175" xr:uid="{65040F35-5E48-4F50-8B5F-23476BA73C30}">
      <formula1>Likert</formula1>
    </dataValidation>
    <dataValidation type="whole" allowBlank="1" showInputMessage="1" showErrorMessage="1" prompt="Insert score between (and including) 0 and 27 points." sqref="Q42" xr:uid="{526F62C2-8786-48A7-97F7-6E8718CD0264}">
      <formula1>0</formula1>
      <formula2>27</formula2>
    </dataValidation>
    <dataValidation type="list" allowBlank="1" showInputMessage="1" showErrorMessage="1" sqref="N59:O59 M134:O134 M139:O139" xr:uid="{312E6771-D20C-4693-A94E-A7CA998FFA97}">
      <formula1>YesNoNa</formula1>
    </dataValidation>
    <dataValidation type="list" allowBlank="1" showInputMessage="1" showErrorMessage="1" sqref="C123:O124" xr:uid="{D7721700-20CB-486F-B739-4D3D4EAA3AFC}">
      <formula1>D1Alt</formula1>
    </dataValidation>
    <dataValidation type="list" allowBlank="1" showInputMessage="1" showErrorMessage="1" sqref="M162:O162" xr:uid="{9147357C-091D-4867-B782-E86CEBF49984}">
      <formula1>E2Alt</formula1>
    </dataValidation>
    <dataValidation type="list" allowBlank="1" showInputMessage="1" showErrorMessage="1" sqref="N163:O163" xr:uid="{E85FB8B3-64ED-45DC-9FC1-B39EC39205EE}">
      <formula1>DQGrade2</formula1>
    </dataValidation>
    <dataValidation type="list" allowBlank="1" showInputMessage="1" showErrorMessage="1" sqref="D11:L11" xr:uid="{4A0E99FC-408F-4C8D-96CC-42B5E0D39BFF}">
      <formula1>NewProjType</formula1>
    </dataValidation>
    <dataValidation type="list" allowBlank="1" showInputMessage="1" showErrorMessage="1" sqref="D12:L12" xr:uid="{4B533404-8851-48DF-B9F8-21E77D311BFA}">
      <formula1>NewHousingType</formula1>
    </dataValidation>
    <dataValidation type="list" allowBlank="1" showInputMessage="1" showErrorMessage="1" sqref="D13:L13 N42:O51" xr:uid="{239F4645-4676-4495-BC88-BFB6C6CB378A}">
      <formula1>YesNo</formula1>
    </dataValidation>
  </dataValidations>
  <pageMargins left="0.7" right="0.7" top="1" bottom="0.75" header="0.3" footer="0.3"/>
  <pageSetup orientation="landscape" r:id="rId1"/>
  <headerFooter>
    <oddHeader>&amp;L&amp;G&amp;C&amp;14 FY2022 CoC Competition&amp;"-,Bold"
Scoring Matrix&amp;R&amp;G</oddHeader>
    <oddFooter>&amp;L&amp;9Copyright 2022 Institute for Community Alliances. All Rights Reserved.&amp;R&amp;9&amp;P of &amp;N</oddFooter>
  </headerFooter>
  <rowBreaks count="10" manualBreakCount="10">
    <brk id="25" max="16383" man="1"/>
    <brk id="38" max="16383" man="1"/>
    <brk id="63" max="25" man="1"/>
    <brk id="91" max="25" man="1"/>
    <brk id="117" max="25" man="1"/>
    <brk id="140" max="25" man="1"/>
    <brk id="166" max="25" man="1"/>
    <brk id="192" max="25" man="1"/>
    <brk id="218" max="16383" man="1"/>
    <brk id="239" max="16383" man="1"/>
  </rowBreaks>
  <ignoredErrors>
    <ignoredError sqref="O236" formula="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9B056-A9ED-4152-A796-9E221B4BDBD1}">
  <dimension ref="A1:AX54"/>
  <sheetViews>
    <sheetView workbookViewId="0">
      <pane xSplit="1" topLeftCell="B1" activePane="topRight" state="frozen"/>
      <selection pane="topRight" activeCell="E14" sqref="E14"/>
    </sheetView>
  </sheetViews>
  <sheetFormatPr defaultRowHeight="15" x14ac:dyDescent="0.25"/>
  <cols>
    <col min="1" max="1" width="68.42578125" bestFit="1" customWidth="1"/>
    <col min="2" max="2" width="17.28515625" customWidth="1"/>
    <col min="3" max="4" width="12.7109375" customWidth="1"/>
    <col min="5" max="5" width="29.140625" bestFit="1" customWidth="1"/>
    <col min="6" max="6" width="13.5703125" customWidth="1"/>
    <col min="7" max="7" width="11.28515625" customWidth="1"/>
    <col min="8" max="27" width="12.7109375" customWidth="1"/>
    <col min="28" max="28" width="12.7109375" style="49" customWidth="1"/>
    <col min="29" max="29" width="14.28515625" style="49" bestFit="1" customWidth="1"/>
    <col min="30" max="30" width="12.7109375" style="56" customWidth="1"/>
    <col min="31" max="49" width="12.7109375" customWidth="1"/>
  </cols>
  <sheetData>
    <row r="1" spans="1:50" s="23" customFormat="1" ht="105" x14ac:dyDescent="0.25">
      <c r="A1" s="23" t="s">
        <v>99</v>
      </c>
      <c r="B1" s="24" t="s">
        <v>100</v>
      </c>
      <c r="C1" s="24" t="s">
        <v>101</v>
      </c>
      <c r="D1" s="24" t="s">
        <v>102</v>
      </c>
      <c r="E1" s="23" t="s">
        <v>103</v>
      </c>
      <c r="F1" s="23" t="s">
        <v>104</v>
      </c>
      <c r="G1" s="28" t="s">
        <v>105</v>
      </c>
      <c r="H1" s="23" t="s">
        <v>106</v>
      </c>
      <c r="I1" s="23" t="s">
        <v>107</v>
      </c>
      <c r="J1" s="23" t="s">
        <v>108</v>
      </c>
      <c r="K1" s="23" t="s">
        <v>109</v>
      </c>
      <c r="L1" s="23" t="s">
        <v>110</v>
      </c>
      <c r="M1" s="23" t="s">
        <v>111</v>
      </c>
      <c r="N1" s="23" t="s">
        <v>112</v>
      </c>
      <c r="O1" s="23" t="s">
        <v>113</v>
      </c>
      <c r="P1" s="23" t="s">
        <v>114</v>
      </c>
      <c r="Q1" s="23" t="s">
        <v>115</v>
      </c>
      <c r="R1" s="23" t="s">
        <v>116</v>
      </c>
      <c r="S1" s="23" t="s">
        <v>117</v>
      </c>
      <c r="T1" s="23" t="s">
        <v>118</v>
      </c>
      <c r="U1" s="23" t="s">
        <v>119</v>
      </c>
      <c r="V1" s="23" t="s">
        <v>120</v>
      </c>
      <c r="W1" s="23" t="s">
        <v>121</v>
      </c>
      <c r="X1" s="23" t="s">
        <v>122</v>
      </c>
      <c r="Y1" s="23" t="s">
        <v>123</v>
      </c>
      <c r="Z1" s="23" t="s">
        <v>124</v>
      </c>
      <c r="AA1" s="23" t="s">
        <v>125</v>
      </c>
      <c r="AB1" s="50" t="s">
        <v>126</v>
      </c>
      <c r="AC1" s="50" t="s">
        <v>127</v>
      </c>
      <c r="AD1" s="23" t="s">
        <v>128</v>
      </c>
      <c r="AE1" s="24" t="s">
        <v>129</v>
      </c>
      <c r="AF1" s="24" t="s">
        <v>130</v>
      </c>
      <c r="AG1" s="23" t="s">
        <v>131</v>
      </c>
      <c r="AH1" s="23" t="s">
        <v>132</v>
      </c>
      <c r="AI1" s="23" t="s">
        <v>133</v>
      </c>
      <c r="AJ1" s="23" t="s">
        <v>134</v>
      </c>
      <c r="AK1" s="24" t="s">
        <v>135</v>
      </c>
      <c r="AL1" s="24" t="s">
        <v>136</v>
      </c>
      <c r="AM1" s="24" t="s">
        <v>137</v>
      </c>
      <c r="AN1" s="23" t="s">
        <v>138</v>
      </c>
      <c r="AO1" s="23" t="s">
        <v>139</v>
      </c>
      <c r="AP1" s="23" t="s">
        <v>140</v>
      </c>
      <c r="AQ1" s="23" t="s">
        <v>141</v>
      </c>
      <c r="AR1" s="23" t="s">
        <v>142</v>
      </c>
      <c r="AS1" s="23" t="s">
        <v>143</v>
      </c>
      <c r="AT1" s="23" t="s">
        <v>144</v>
      </c>
      <c r="AU1" s="23" t="s">
        <v>145</v>
      </c>
      <c r="AV1" s="23" t="s">
        <v>146</v>
      </c>
      <c r="AW1" s="23" t="s">
        <v>147</v>
      </c>
      <c r="AX1" s="23" t="s">
        <v>148</v>
      </c>
    </row>
    <row r="2" spans="1:50" x14ac:dyDescent="0.25">
      <c r="A2" s="51" t="s">
        <v>149</v>
      </c>
      <c r="B2" s="66" t="s">
        <v>150</v>
      </c>
      <c r="C2" s="55" t="s">
        <v>150</v>
      </c>
      <c r="D2" s="55" t="s">
        <v>150</v>
      </c>
      <c r="E2" s="51" t="s">
        <v>151</v>
      </c>
      <c r="F2" s="51" t="s">
        <v>152</v>
      </c>
      <c r="G2" s="51" t="s">
        <v>153</v>
      </c>
      <c r="H2" s="55">
        <v>9</v>
      </c>
      <c r="I2" s="55">
        <v>2</v>
      </c>
      <c r="J2" s="55">
        <v>0</v>
      </c>
      <c r="K2" s="55">
        <v>0</v>
      </c>
      <c r="L2" s="55">
        <v>4</v>
      </c>
      <c r="M2" s="55">
        <v>2</v>
      </c>
      <c r="N2" s="55">
        <v>3</v>
      </c>
      <c r="O2" s="55">
        <v>2</v>
      </c>
      <c r="P2" s="55">
        <v>2</v>
      </c>
      <c r="Q2" s="55">
        <v>2</v>
      </c>
      <c r="R2" s="55">
        <v>7</v>
      </c>
      <c r="S2" s="55">
        <v>7</v>
      </c>
      <c r="T2" s="55">
        <v>4</v>
      </c>
      <c r="U2" s="55">
        <v>4</v>
      </c>
      <c r="V2" s="55">
        <v>0</v>
      </c>
      <c r="W2" s="55">
        <v>3</v>
      </c>
      <c r="X2" s="58" t="s">
        <v>150</v>
      </c>
      <c r="Y2" s="58" t="s">
        <v>150</v>
      </c>
      <c r="Z2" s="55">
        <v>0</v>
      </c>
      <c r="AA2" s="55">
        <v>0</v>
      </c>
      <c r="AB2" s="59" t="s">
        <v>150</v>
      </c>
      <c r="AC2" s="59" t="s">
        <v>150</v>
      </c>
      <c r="AD2" s="55">
        <v>0</v>
      </c>
      <c r="AE2" s="60" t="s">
        <v>150</v>
      </c>
      <c r="AF2" s="55" t="s">
        <v>150</v>
      </c>
      <c r="AG2" s="67" t="s">
        <v>161</v>
      </c>
      <c r="AH2" s="55">
        <v>1</v>
      </c>
      <c r="AI2" s="55">
        <v>14</v>
      </c>
      <c r="AJ2" s="55">
        <v>35.56</v>
      </c>
      <c r="AK2" s="58" t="s">
        <v>150</v>
      </c>
      <c r="AL2" s="58" t="s">
        <v>150</v>
      </c>
      <c r="AM2" s="58" t="s">
        <v>150</v>
      </c>
      <c r="AN2" s="55">
        <v>4</v>
      </c>
      <c r="AO2" s="55">
        <v>4</v>
      </c>
      <c r="AP2" s="55" t="s">
        <v>265</v>
      </c>
      <c r="AQ2" s="55" t="s">
        <v>265</v>
      </c>
      <c r="AR2" s="55" t="s">
        <v>265</v>
      </c>
      <c r="AS2" s="55">
        <v>1</v>
      </c>
      <c r="AT2" s="51">
        <v>4</v>
      </c>
      <c r="AU2" s="51">
        <v>36.299999999999997</v>
      </c>
      <c r="AV2" s="51">
        <v>3</v>
      </c>
      <c r="AW2" s="51">
        <v>13.3</v>
      </c>
      <c r="AX2" s="51" t="s">
        <v>155</v>
      </c>
    </row>
    <row r="3" spans="1:50" x14ac:dyDescent="0.25">
      <c r="A3" t="s">
        <v>156</v>
      </c>
      <c r="B3" s="2" t="s">
        <v>157</v>
      </c>
      <c r="C3" s="64">
        <v>44743</v>
      </c>
      <c r="D3" s="64">
        <v>44378</v>
      </c>
      <c r="E3" t="s">
        <v>158</v>
      </c>
      <c r="F3" t="s">
        <v>159</v>
      </c>
      <c r="G3" t="s">
        <v>160</v>
      </c>
      <c r="H3" s="56">
        <v>34</v>
      </c>
      <c r="I3" s="56">
        <v>3</v>
      </c>
      <c r="J3" s="56">
        <v>0</v>
      </c>
      <c r="K3" s="56">
        <v>34</v>
      </c>
      <c r="L3" s="56">
        <v>0</v>
      </c>
      <c r="M3" s="56">
        <v>7</v>
      </c>
      <c r="N3" s="56">
        <v>5</v>
      </c>
      <c r="O3" s="56">
        <v>8</v>
      </c>
      <c r="P3" s="56">
        <v>2</v>
      </c>
      <c r="Q3" s="56">
        <v>7</v>
      </c>
      <c r="R3" s="56">
        <v>15</v>
      </c>
      <c r="S3" s="56">
        <v>15</v>
      </c>
      <c r="T3" s="56">
        <v>6</v>
      </c>
      <c r="U3" s="56">
        <v>17</v>
      </c>
      <c r="V3" s="56">
        <v>7</v>
      </c>
      <c r="W3" s="56">
        <v>23</v>
      </c>
      <c r="X3" s="56">
        <v>18.100000000000001</v>
      </c>
      <c r="Y3" s="56">
        <v>20</v>
      </c>
      <c r="Z3" s="56">
        <v>9</v>
      </c>
      <c r="AA3" s="56">
        <v>27</v>
      </c>
      <c r="AB3" s="61">
        <v>0</v>
      </c>
      <c r="AC3" s="61">
        <v>213144</v>
      </c>
      <c r="AD3" s="56">
        <v>0</v>
      </c>
      <c r="AE3" s="62">
        <v>18285.8</v>
      </c>
      <c r="AF3" s="56" t="s">
        <v>150</v>
      </c>
      <c r="AG3" s="56" t="s">
        <v>161</v>
      </c>
      <c r="AH3" s="56">
        <v>3</v>
      </c>
      <c r="AI3" s="56">
        <v>17</v>
      </c>
      <c r="AJ3" s="56">
        <v>27.27</v>
      </c>
      <c r="AK3" s="56">
        <v>0</v>
      </c>
      <c r="AL3" s="56">
        <v>0</v>
      </c>
      <c r="AM3" s="56" t="s">
        <v>153</v>
      </c>
      <c r="AN3" s="56">
        <v>6</v>
      </c>
      <c r="AO3" s="56">
        <v>16</v>
      </c>
      <c r="AP3" s="56" t="s">
        <v>265</v>
      </c>
      <c r="AQ3" s="56">
        <v>1</v>
      </c>
      <c r="AR3" s="56" t="s">
        <v>265</v>
      </c>
      <c r="AS3" s="56">
        <v>6</v>
      </c>
      <c r="AT3">
        <v>13</v>
      </c>
      <c r="AU3">
        <v>6.6</v>
      </c>
      <c r="AV3">
        <v>13</v>
      </c>
      <c r="AW3">
        <v>6.6</v>
      </c>
      <c r="AX3" t="s">
        <v>162</v>
      </c>
    </row>
    <row r="4" spans="1:50" x14ac:dyDescent="0.25">
      <c r="A4" t="s">
        <v>163</v>
      </c>
      <c r="B4" s="2" t="s">
        <v>164</v>
      </c>
      <c r="C4" s="64">
        <v>44682</v>
      </c>
      <c r="D4" s="64">
        <v>44317</v>
      </c>
      <c r="E4" t="s">
        <v>165</v>
      </c>
      <c r="F4" t="s">
        <v>152</v>
      </c>
      <c r="G4" t="s">
        <v>153</v>
      </c>
      <c r="H4" s="56">
        <v>39</v>
      </c>
      <c r="I4" s="56">
        <v>33</v>
      </c>
      <c r="J4" s="56">
        <v>7</v>
      </c>
      <c r="K4" s="56">
        <v>0</v>
      </c>
      <c r="L4" s="56">
        <v>0</v>
      </c>
      <c r="M4" s="56">
        <v>6</v>
      </c>
      <c r="N4" s="56">
        <v>25</v>
      </c>
      <c r="O4" s="56">
        <v>38</v>
      </c>
      <c r="P4" s="56">
        <v>28</v>
      </c>
      <c r="Q4" s="56">
        <v>10</v>
      </c>
      <c r="R4" s="56">
        <v>7</v>
      </c>
      <c r="S4" s="56">
        <v>7</v>
      </c>
      <c r="T4" s="56">
        <v>33</v>
      </c>
      <c r="U4" s="55">
        <v>34</v>
      </c>
      <c r="V4" s="56">
        <v>23</v>
      </c>
      <c r="W4" s="56">
        <v>32</v>
      </c>
      <c r="X4" s="56">
        <v>29.7</v>
      </c>
      <c r="Y4" s="56">
        <v>30</v>
      </c>
      <c r="Z4" s="56">
        <v>0</v>
      </c>
      <c r="AA4" s="56">
        <v>2</v>
      </c>
      <c r="AB4" s="61">
        <v>195</v>
      </c>
      <c r="AC4" s="61">
        <v>330515</v>
      </c>
      <c r="AD4" s="56">
        <v>4</v>
      </c>
      <c r="AE4" s="62">
        <v>5392.57</v>
      </c>
      <c r="AF4" s="56" t="s">
        <v>150</v>
      </c>
      <c r="AG4" s="56" t="s">
        <v>161</v>
      </c>
      <c r="AH4" s="56">
        <v>4</v>
      </c>
      <c r="AI4" s="56">
        <v>8</v>
      </c>
      <c r="AJ4" s="55">
        <v>68.72</v>
      </c>
      <c r="AK4" s="56">
        <v>0</v>
      </c>
      <c r="AL4" s="56">
        <v>0</v>
      </c>
      <c r="AM4" s="56" t="s">
        <v>153</v>
      </c>
      <c r="AN4" s="56">
        <v>18</v>
      </c>
      <c r="AO4" s="56">
        <v>19</v>
      </c>
      <c r="AP4" s="56">
        <v>15</v>
      </c>
      <c r="AQ4" s="56">
        <v>15</v>
      </c>
      <c r="AR4" s="56" t="s">
        <v>265</v>
      </c>
      <c r="AS4" s="56">
        <v>3</v>
      </c>
      <c r="AT4">
        <v>5</v>
      </c>
      <c r="AU4">
        <v>48</v>
      </c>
      <c r="AV4">
        <v>5</v>
      </c>
      <c r="AW4">
        <v>34.799999999999997</v>
      </c>
      <c r="AX4" t="s">
        <v>162</v>
      </c>
    </row>
    <row r="5" spans="1:50" x14ac:dyDescent="0.25">
      <c r="A5" t="s">
        <v>166</v>
      </c>
      <c r="B5" s="2" t="s">
        <v>167</v>
      </c>
      <c r="C5" s="64">
        <v>44896</v>
      </c>
      <c r="D5" s="64">
        <v>44531</v>
      </c>
      <c r="E5" t="s">
        <v>165</v>
      </c>
      <c r="F5" t="s">
        <v>152</v>
      </c>
      <c r="G5" t="s">
        <v>153</v>
      </c>
      <c r="H5" s="56">
        <v>41</v>
      </c>
      <c r="I5" s="56">
        <v>39</v>
      </c>
      <c r="J5" s="56">
        <v>3</v>
      </c>
      <c r="K5" s="56">
        <v>1</v>
      </c>
      <c r="L5" s="56">
        <v>0</v>
      </c>
      <c r="M5" s="56">
        <v>14</v>
      </c>
      <c r="N5" s="56">
        <v>22</v>
      </c>
      <c r="O5" s="56">
        <v>40</v>
      </c>
      <c r="P5" s="56">
        <v>35</v>
      </c>
      <c r="Q5" s="56">
        <v>10</v>
      </c>
      <c r="R5" s="56">
        <v>7</v>
      </c>
      <c r="S5" s="56">
        <v>7</v>
      </c>
      <c r="T5" s="56">
        <v>37</v>
      </c>
      <c r="U5" s="56">
        <v>37</v>
      </c>
      <c r="V5" s="56">
        <v>27</v>
      </c>
      <c r="W5" s="56">
        <v>34</v>
      </c>
      <c r="X5" s="56">
        <v>35.200000000000003</v>
      </c>
      <c r="Y5" s="56">
        <v>35</v>
      </c>
      <c r="Z5" s="56">
        <v>0</v>
      </c>
      <c r="AA5" s="56">
        <v>0</v>
      </c>
      <c r="AB5" s="61">
        <v>5989</v>
      </c>
      <c r="AC5" s="61">
        <v>451065</v>
      </c>
      <c r="AD5" s="56">
        <v>2</v>
      </c>
      <c r="AE5" s="62">
        <v>5392.57</v>
      </c>
      <c r="AF5" s="56" t="s">
        <v>150</v>
      </c>
      <c r="AG5" s="56" t="s">
        <v>161</v>
      </c>
      <c r="AH5" s="56">
        <v>4</v>
      </c>
      <c r="AI5" s="56">
        <v>7</v>
      </c>
      <c r="AJ5" s="56">
        <v>75.12</v>
      </c>
      <c r="AK5" s="56">
        <v>0</v>
      </c>
      <c r="AL5" s="56">
        <v>0</v>
      </c>
      <c r="AM5" s="56" t="s">
        <v>153</v>
      </c>
      <c r="AN5" s="56">
        <v>25</v>
      </c>
      <c r="AO5" s="56">
        <v>25</v>
      </c>
      <c r="AP5" s="56">
        <v>12</v>
      </c>
      <c r="AQ5" s="56">
        <v>12</v>
      </c>
      <c r="AR5" s="56" t="s">
        <v>265</v>
      </c>
      <c r="AS5" s="56">
        <v>1</v>
      </c>
      <c r="AT5">
        <v>6</v>
      </c>
      <c r="AU5">
        <v>72</v>
      </c>
      <c r="AV5">
        <v>6</v>
      </c>
      <c r="AW5">
        <v>72</v>
      </c>
      <c r="AX5" t="s">
        <v>162</v>
      </c>
    </row>
    <row r="6" spans="1:50" x14ac:dyDescent="0.25">
      <c r="A6" t="s">
        <v>168</v>
      </c>
      <c r="B6" s="2" t="s">
        <v>169</v>
      </c>
      <c r="C6" s="64">
        <v>44866</v>
      </c>
      <c r="D6" s="64">
        <v>44501</v>
      </c>
      <c r="E6" t="s">
        <v>165</v>
      </c>
      <c r="F6" t="s">
        <v>159</v>
      </c>
      <c r="G6" t="s">
        <v>160</v>
      </c>
      <c r="H6" s="56">
        <v>23</v>
      </c>
      <c r="I6" s="56">
        <v>19</v>
      </c>
      <c r="J6" s="56">
        <v>0</v>
      </c>
      <c r="K6" s="56">
        <v>20</v>
      </c>
      <c r="L6" s="56">
        <v>0</v>
      </c>
      <c r="M6" s="56">
        <v>12</v>
      </c>
      <c r="N6" s="56">
        <v>8</v>
      </c>
      <c r="O6" s="56">
        <v>23</v>
      </c>
      <c r="P6" s="56">
        <v>12</v>
      </c>
      <c r="Q6" s="56">
        <v>8</v>
      </c>
      <c r="R6" s="56">
        <v>6</v>
      </c>
      <c r="S6" s="56">
        <v>9</v>
      </c>
      <c r="T6" s="56">
        <v>21</v>
      </c>
      <c r="U6" s="55">
        <v>23</v>
      </c>
      <c r="V6" s="56">
        <v>6</v>
      </c>
      <c r="W6" s="56">
        <v>18</v>
      </c>
      <c r="X6" s="56">
        <v>15.7</v>
      </c>
      <c r="Y6" s="56">
        <v>15</v>
      </c>
      <c r="Z6" s="56">
        <v>1</v>
      </c>
      <c r="AA6" s="56">
        <v>2</v>
      </c>
      <c r="AB6" s="61">
        <v>5201</v>
      </c>
      <c r="AC6" s="61">
        <v>250446</v>
      </c>
      <c r="AD6" s="56">
        <v>0</v>
      </c>
      <c r="AE6" s="62">
        <v>5392.57</v>
      </c>
      <c r="AF6" s="56" t="s">
        <v>150</v>
      </c>
      <c r="AG6" s="56" t="s">
        <v>161</v>
      </c>
      <c r="AH6" s="56">
        <v>7</v>
      </c>
      <c r="AI6" s="56">
        <v>9</v>
      </c>
      <c r="AJ6" s="55">
        <v>72.17</v>
      </c>
      <c r="AK6" s="56">
        <v>0</v>
      </c>
      <c r="AL6" s="56">
        <v>0</v>
      </c>
      <c r="AM6" s="56" t="s">
        <v>153</v>
      </c>
      <c r="AN6" s="56">
        <v>15</v>
      </c>
      <c r="AO6" s="56">
        <v>16</v>
      </c>
      <c r="AP6" s="56">
        <v>6</v>
      </c>
      <c r="AQ6" s="56">
        <v>7</v>
      </c>
      <c r="AR6" s="56" t="s">
        <v>265</v>
      </c>
      <c r="AS6" s="56">
        <v>6</v>
      </c>
      <c r="AT6">
        <v>4</v>
      </c>
      <c r="AU6">
        <v>28</v>
      </c>
      <c r="AV6">
        <v>4</v>
      </c>
      <c r="AW6">
        <v>28</v>
      </c>
      <c r="AX6" t="s">
        <v>162</v>
      </c>
    </row>
    <row r="7" spans="1:50" x14ac:dyDescent="0.25">
      <c r="A7" t="s">
        <v>170</v>
      </c>
      <c r="B7" s="2" t="s">
        <v>171</v>
      </c>
      <c r="C7" s="64">
        <v>44470</v>
      </c>
      <c r="D7" s="64">
        <v>44105</v>
      </c>
      <c r="E7" t="s">
        <v>165</v>
      </c>
      <c r="F7" t="s">
        <v>152</v>
      </c>
      <c r="G7" t="s">
        <v>153</v>
      </c>
      <c r="H7" s="56">
        <v>257</v>
      </c>
      <c r="I7" s="56">
        <v>166</v>
      </c>
      <c r="J7" s="56">
        <v>23</v>
      </c>
      <c r="K7" s="56">
        <v>2</v>
      </c>
      <c r="L7" s="56">
        <v>72</v>
      </c>
      <c r="M7" s="56">
        <v>33</v>
      </c>
      <c r="N7" s="56">
        <v>95</v>
      </c>
      <c r="O7" s="56">
        <v>181</v>
      </c>
      <c r="P7" s="56">
        <v>83</v>
      </c>
      <c r="Q7" s="56">
        <v>60</v>
      </c>
      <c r="R7" s="56">
        <v>20</v>
      </c>
      <c r="S7" s="56">
        <v>20</v>
      </c>
      <c r="T7" s="56">
        <v>482</v>
      </c>
      <c r="U7" s="56">
        <v>482</v>
      </c>
      <c r="V7" s="56">
        <v>72</v>
      </c>
      <c r="W7" s="56">
        <v>261</v>
      </c>
      <c r="X7" s="56">
        <v>231.2</v>
      </c>
      <c r="Y7" s="56">
        <v>158</v>
      </c>
      <c r="Z7" s="56">
        <v>3</v>
      </c>
      <c r="AA7" s="56">
        <v>48</v>
      </c>
      <c r="AB7" s="61">
        <v>105896</v>
      </c>
      <c r="AC7" s="61">
        <v>1964793</v>
      </c>
      <c r="AD7" s="56">
        <v>9</v>
      </c>
      <c r="AE7" s="62">
        <v>5392.57</v>
      </c>
      <c r="AF7" s="56" t="s">
        <v>150</v>
      </c>
      <c r="AG7" s="56" t="s">
        <v>161</v>
      </c>
      <c r="AH7" s="56">
        <v>11</v>
      </c>
      <c r="AI7" s="56">
        <v>33</v>
      </c>
      <c r="AJ7" s="56">
        <v>54.82</v>
      </c>
      <c r="AK7" s="56">
        <v>0</v>
      </c>
      <c r="AL7" s="56">
        <v>0</v>
      </c>
      <c r="AM7" s="56" t="s">
        <v>153</v>
      </c>
      <c r="AN7" s="56">
        <v>422</v>
      </c>
      <c r="AO7" s="56">
        <v>422</v>
      </c>
      <c r="AP7" s="56">
        <v>60</v>
      </c>
      <c r="AQ7" s="56">
        <v>60</v>
      </c>
      <c r="AR7" s="56">
        <v>3</v>
      </c>
      <c r="AS7" s="56">
        <v>18</v>
      </c>
      <c r="AT7">
        <v>10</v>
      </c>
      <c r="AU7">
        <v>58.3</v>
      </c>
      <c r="AV7">
        <v>12</v>
      </c>
      <c r="AW7">
        <v>12.3</v>
      </c>
      <c r="AX7" t="s">
        <v>162</v>
      </c>
    </row>
    <row r="8" spans="1:50" x14ac:dyDescent="0.25">
      <c r="A8" t="s">
        <v>172</v>
      </c>
      <c r="B8" s="2" t="s">
        <v>173</v>
      </c>
      <c r="C8" s="64">
        <v>44470</v>
      </c>
      <c r="D8" s="64">
        <v>44105</v>
      </c>
      <c r="E8" t="s">
        <v>165</v>
      </c>
      <c r="F8" t="s">
        <v>152</v>
      </c>
      <c r="G8" t="s">
        <v>153</v>
      </c>
      <c r="H8" s="56">
        <v>157</v>
      </c>
      <c r="I8" s="56">
        <v>147</v>
      </c>
      <c r="J8" s="56">
        <v>17</v>
      </c>
      <c r="K8" s="56">
        <v>3</v>
      </c>
      <c r="L8" s="56">
        <v>10</v>
      </c>
      <c r="M8" s="56">
        <v>44</v>
      </c>
      <c r="N8" s="56">
        <v>96</v>
      </c>
      <c r="O8" s="56">
        <v>97</v>
      </c>
      <c r="P8" s="56">
        <v>43</v>
      </c>
      <c r="Q8" s="56">
        <v>32</v>
      </c>
      <c r="R8" s="56">
        <v>11</v>
      </c>
      <c r="S8" s="56">
        <v>11</v>
      </c>
      <c r="T8" s="56">
        <v>167</v>
      </c>
      <c r="U8" s="55">
        <v>168</v>
      </c>
      <c r="V8" s="56">
        <v>57</v>
      </c>
      <c r="W8" s="56">
        <v>152</v>
      </c>
      <c r="X8" s="56">
        <v>143.5</v>
      </c>
      <c r="Y8" s="56">
        <v>107</v>
      </c>
      <c r="Z8" s="56">
        <v>3</v>
      </c>
      <c r="AA8" s="56">
        <v>17</v>
      </c>
      <c r="AB8" s="61">
        <v>10365</v>
      </c>
      <c r="AC8" s="61">
        <v>990329</v>
      </c>
      <c r="AD8" s="56">
        <v>7</v>
      </c>
      <c r="AE8" s="62">
        <v>5392.57</v>
      </c>
      <c r="AF8" s="56" t="s">
        <v>150</v>
      </c>
      <c r="AG8" s="56" t="s">
        <v>161</v>
      </c>
      <c r="AH8" s="56">
        <v>11</v>
      </c>
      <c r="AI8" s="56">
        <v>21</v>
      </c>
      <c r="AJ8" s="55">
        <v>68.05</v>
      </c>
      <c r="AK8" s="56">
        <v>0</v>
      </c>
      <c r="AL8" s="56">
        <v>0</v>
      </c>
      <c r="AM8" s="56" t="s">
        <v>153</v>
      </c>
      <c r="AN8" s="56">
        <v>115</v>
      </c>
      <c r="AO8" s="56">
        <v>115</v>
      </c>
      <c r="AP8" s="56">
        <v>52</v>
      </c>
      <c r="AQ8" s="56">
        <v>53</v>
      </c>
      <c r="AR8" s="56">
        <v>1</v>
      </c>
      <c r="AS8" s="56">
        <v>14</v>
      </c>
      <c r="AT8">
        <v>8</v>
      </c>
      <c r="AU8">
        <v>103.3</v>
      </c>
      <c r="AV8">
        <v>8</v>
      </c>
      <c r="AW8">
        <v>22</v>
      </c>
      <c r="AX8" t="s">
        <v>162</v>
      </c>
    </row>
    <row r="9" spans="1:50" x14ac:dyDescent="0.25">
      <c r="A9" t="s">
        <v>174</v>
      </c>
      <c r="B9" s="2" t="s">
        <v>175</v>
      </c>
      <c r="C9" s="64">
        <v>44470</v>
      </c>
      <c r="D9" s="64">
        <v>44105</v>
      </c>
      <c r="E9" t="s">
        <v>165</v>
      </c>
      <c r="F9" t="s">
        <v>152</v>
      </c>
      <c r="G9" t="s">
        <v>153</v>
      </c>
      <c r="H9" s="56">
        <v>105</v>
      </c>
      <c r="I9" s="56">
        <v>56</v>
      </c>
      <c r="J9" s="56">
        <v>11</v>
      </c>
      <c r="K9" s="56">
        <v>0</v>
      </c>
      <c r="L9" s="56">
        <v>25</v>
      </c>
      <c r="M9" s="56">
        <v>9</v>
      </c>
      <c r="N9" s="56">
        <v>53</v>
      </c>
      <c r="O9" s="56">
        <v>69</v>
      </c>
      <c r="P9" s="56">
        <v>63</v>
      </c>
      <c r="Q9" s="56">
        <v>19</v>
      </c>
      <c r="R9" s="56">
        <v>5</v>
      </c>
      <c r="S9" s="56">
        <v>5</v>
      </c>
      <c r="T9" s="56">
        <v>169</v>
      </c>
      <c r="U9" s="56">
        <v>169</v>
      </c>
      <c r="V9" s="56">
        <v>22</v>
      </c>
      <c r="W9" s="56">
        <v>112</v>
      </c>
      <c r="X9" s="56">
        <v>95.3</v>
      </c>
      <c r="Y9" s="56">
        <v>71</v>
      </c>
      <c r="Z9" s="56">
        <v>0</v>
      </c>
      <c r="AA9" s="56">
        <v>24</v>
      </c>
      <c r="AB9" s="61">
        <v>13738</v>
      </c>
      <c r="AC9" s="61">
        <v>804650</v>
      </c>
      <c r="AD9" s="56">
        <v>2</v>
      </c>
      <c r="AE9" s="62">
        <v>5392.57</v>
      </c>
      <c r="AF9" s="55" t="s">
        <v>150</v>
      </c>
      <c r="AG9" s="56" t="s">
        <v>161</v>
      </c>
      <c r="AH9" s="56">
        <v>4</v>
      </c>
      <c r="AI9" s="56">
        <v>6</v>
      </c>
      <c r="AJ9" s="56">
        <v>56.1</v>
      </c>
      <c r="AK9" s="56">
        <v>0</v>
      </c>
      <c r="AL9" s="56">
        <v>0</v>
      </c>
      <c r="AM9" s="56" t="s">
        <v>153</v>
      </c>
      <c r="AN9" s="56">
        <v>140</v>
      </c>
      <c r="AO9" s="56">
        <v>140</v>
      </c>
      <c r="AP9" s="56">
        <v>29</v>
      </c>
      <c r="AQ9" s="56">
        <v>29</v>
      </c>
      <c r="AR9" s="56">
        <v>4</v>
      </c>
      <c r="AS9" s="56">
        <v>10</v>
      </c>
      <c r="AT9">
        <v>1</v>
      </c>
      <c r="AU9">
        <v>70</v>
      </c>
      <c r="AV9">
        <v>1</v>
      </c>
      <c r="AW9">
        <v>21</v>
      </c>
      <c r="AX9" t="s">
        <v>162</v>
      </c>
    </row>
    <row r="10" spans="1:50" x14ac:dyDescent="0.25">
      <c r="A10" t="s">
        <v>176</v>
      </c>
      <c r="B10" s="2" t="s">
        <v>177</v>
      </c>
      <c r="C10" s="64">
        <v>44743</v>
      </c>
      <c r="D10" s="64">
        <v>44378</v>
      </c>
      <c r="E10" t="s">
        <v>165</v>
      </c>
      <c r="F10" t="s">
        <v>152</v>
      </c>
      <c r="G10" t="s">
        <v>153</v>
      </c>
      <c r="H10" s="56">
        <v>74</v>
      </c>
      <c r="I10" s="56">
        <v>55</v>
      </c>
      <c r="J10" s="56">
        <v>8</v>
      </c>
      <c r="K10" s="56">
        <v>0</v>
      </c>
      <c r="L10" s="56">
        <v>12</v>
      </c>
      <c r="M10" s="56">
        <v>14</v>
      </c>
      <c r="N10" s="56">
        <v>44</v>
      </c>
      <c r="O10" s="56">
        <v>51</v>
      </c>
      <c r="P10" s="56">
        <v>30</v>
      </c>
      <c r="Q10" s="56">
        <v>28</v>
      </c>
      <c r="R10" s="56">
        <v>11</v>
      </c>
      <c r="S10" s="56">
        <v>12</v>
      </c>
      <c r="T10" s="56">
        <v>102</v>
      </c>
      <c r="U10" s="55">
        <v>103</v>
      </c>
      <c r="V10" s="56">
        <v>20</v>
      </c>
      <c r="W10" s="56">
        <v>64</v>
      </c>
      <c r="X10" s="56">
        <v>61.9</v>
      </c>
      <c r="Y10" s="56">
        <v>37</v>
      </c>
      <c r="Z10" s="56">
        <v>0</v>
      </c>
      <c r="AA10" s="56">
        <v>6</v>
      </c>
      <c r="AB10" s="61">
        <v>10648</v>
      </c>
      <c r="AC10" s="61">
        <v>451442</v>
      </c>
      <c r="AD10" s="56">
        <v>1</v>
      </c>
      <c r="AE10" s="62">
        <v>5392.57</v>
      </c>
      <c r="AF10" s="56" t="s">
        <v>150</v>
      </c>
      <c r="AG10" s="56" t="s">
        <v>161</v>
      </c>
      <c r="AH10" s="56">
        <v>7</v>
      </c>
      <c r="AI10" s="56">
        <v>18</v>
      </c>
      <c r="AJ10" s="55">
        <v>57.63</v>
      </c>
      <c r="AK10" s="56">
        <v>0</v>
      </c>
      <c r="AL10" s="56">
        <v>0</v>
      </c>
      <c r="AM10" s="56" t="s">
        <v>153</v>
      </c>
      <c r="AN10" s="56">
        <v>86</v>
      </c>
      <c r="AO10" s="56">
        <v>87</v>
      </c>
      <c r="AP10" s="56">
        <v>16</v>
      </c>
      <c r="AQ10" s="56">
        <v>16</v>
      </c>
      <c r="AR10" s="56">
        <v>1</v>
      </c>
      <c r="AS10" s="56">
        <v>10</v>
      </c>
      <c r="AT10">
        <v>7</v>
      </c>
      <c r="AU10">
        <v>71.599999999999994</v>
      </c>
      <c r="AV10">
        <v>8</v>
      </c>
      <c r="AW10">
        <v>22.9</v>
      </c>
      <c r="AX10" t="s">
        <v>162</v>
      </c>
    </row>
    <row r="11" spans="1:50" x14ac:dyDescent="0.25">
      <c r="A11" t="s">
        <v>178</v>
      </c>
      <c r="B11" s="2" t="s">
        <v>179</v>
      </c>
      <c r="C11" s="64">
        <v>44652</v>
      </c>
      <c r="D11" s="64">
        <v>44287</v>
      </c>
      <c r="E11" t="s">
        <v>165</v>
      </c>
      <c r="F11" t="s">
        <v>159</v>
      </c>
      <c r="G11" t="s">
        <v>153</v>
      </c>
      <c r="H11" s="56">
        <v>17</v>
      </c>
      <c r="I11" s="56">
        <v>16</v>
      </c>
      <c r="J11" s="56">
        <v>0</v>
      </c>
      <c r="K11" s="56">
        <v>0</v>
      </c>
      <c r="L11" s="56">
        <v>1</v>
      </c>
      <c r="M11" s="56">
        <v>6</v>
      </c>
      <c r="N11" s="56">
        <v>11</v>
      </c>
      <c r="O11" s="56">
        <v>17</v>
      </c>
      <c r="P11" s="56">
        <v>9</v>
      </c>
      <c r="Q11" s="56">
        <v>5</v>
      </c>
      <c r="R11" s="56">
        <v>1</v>
      </c>
      <c r="S11" s="56">
        <v>1</v>
      </c>
      <c r="T11" s="56">
        <v>18</v>
      </c>
      <c r="U11" s="56">
        <v>18</v>
      </c>
      <c r="V11" s="56">
        <v>9</v>
      </c>
      <c r="W11" s="56">
        <v>16</v>
      </c>
      <c r="X11" s="56">
        <v>15.4</v>
      </c>
      <c r="Y11" s="56">
        <v>9</v>
      </c>
      <c r="Z11" s="56">
        <v>1</v>
      </c>
      <c r="AA11" s="56">
        <v>8</v>
      </c>
      <c r="AB11" s="61">
        <v>14</v>
      </c>
      <c r="AC11" s="61">
        <v>91083</v>
      </c>
      <c r="AD11" s="56">
        <v>1</v>
      </c>
      <c r="AE11" s="62">
        <v>5392.57</v>
      </c>
      <c r="AF11" s="56" t="s">
        <v>150</v>
      </c>
      <c r="AG11" s="56" t="s">
        <v>161</v>
      </c>
      <c r="AH11" s="56" t="s">
        <v>265</v>
      </c>
      <c r="AI11" s="56">
        <v>1</v>
      </c>
      <c r="AJ11" s="56">
        <v>76.47</v>
      </c>
      <c r="AK11" s="56">
        <v>0</v>
      </c>
      <c r="AL11" s="56">
        <v>0</v>
      </c>
      <c r="AM11" s="56" t="s">
        <v>153</v>
      </c>
      <c r="AN11" s="56">
        <v>11</v>
      </c>
      <c r="AO11" s="56">
        <v>11</v>
      </c>
      <c r="AP11" s="56">
        <v>7</v>
      </c>
      <c r="AQ11" s="56">
        <v>7</v>
      </c>
      <c r="AR11" s="56" t="s">
        <v>265</v>
      </c>
      <c r="AS11" s="56">
        <v>3</v>
      </c>
      <c r="AT11">
        <v>0</v>
      </c>
      <c r="AU11">
        <v>0</v>
      </c>
      <c r="AV11">
        <v>0</v>
      </c>
      <c r="AW11">
        <v>0</v>
      </c>
      <c r="AX11" t="s">
        <v>162</v>
      </c>
    </row>
    <row r="12" spans="1:50" x14ac:dyDescent="0.25">
      <c r="A12" t="s">
        <v>180</v>
      </c>
      <c r="B12" s="2" t="s">
        <v>181</v>
      </c>
      <c r="C12" s="64">
        <v>44440</v>
      </c>
      <c r="D12" s="64">
        <v>44075</v>
      </c>
      <c r="E12" t="s">
        <v>165</v>
      </c>
      <c r="F12" t="s">
        <v>152</v>
      </c>
      <c r="G12" t="s">
        <v>153</v>
      </c>
      <c r="H12" s="56">
        <v>68</v>
      </c>
      <c r="I12" s="56">
        <v>59</v>
      </c>
      <c r="J12" s="56">
        <v>0</v>
      </c>
      <c r="K12" s="56">
        <v>3</v>
      </c>
      <c r="L12" s="56">
        <v>25</v>
      </c>
      <c r="M12" s="56">
        <v>16</v>
      </c>
      <c r="N12" s="56">
        <v>36</v>
      </c>
      <c r="O12" s="56">
        <v>63</v>
      </c>
      <c r="P12" s="56">
        <v>35</v>
      </c>
      <c r="Q12" s="56">
        <v>20</v>
      </c>
      <c r="R12" s="56">
        <v>5</v>
      </c>
      <c r="S12" s="56">
        <v>5</v>
      </c>
      <c r="T12" s="56">
        <v>120</v>
      </c>
      <c r="U12" s="55">
        <v>120</v>
      </c>
      <c r="V12" s="56">
        <v>16</v>
      </c>
      <c r="W12" s="56">
        <v>70</v>
      </c>
      <c r="X12" s="56">
        <v>62</v>
      </c>
      <c r="Y12" s="56">
        <v>53</v>
      </c>
      <c r="Z12" s="56">
        <v>2</v>
      </c>
      <c r="AA12" s="56">
        <v>12</v>
      </c>
      <c r="AB12" s="61">
        <v>6157</v>
      </c>
      <c r="AC12" s="61">
        <v>547187</v>
      </c>
      <c r="AD12" s="56">
        <v>1</v>
      </c>
      <c r="AE12" s="62">
        <v>5392.57</v>
      </c>
      <c r="AF12" s="56" t="s">
        <v>150</v>
      </c>
      <c r="AG12" s="56" t="s">
        <v>161</v>
      </c>
      <c r="AH12" s="56">
        <v>2</v>
      </c>
      <c r="AI12" s="56">
        <v>11</v>
      </c>
      <c r="AJ12" s="55">
        <v>64.8</v>
      </c>
      <c r="AK12" s="56">
        <v>0</v>
      </c>
      <c r="AL12" s="56">
        <v>0</v>
      </c>
      <c r="AM12" s="56" t="s">
        <v>153</v>
      </c>
      <c r="AN12" s="56">
        <v>99</v>
      </c>
      <c r="AO12" s="56">
        <v>99</v>
      </c>
      <c r="AP12" s="56">
        <v>21</v>
      </c>
      <c r="AQ12" s="56">
        <v>21</v>
      </c>
      <c r="AR12" s="56" t="s">
        <v>265</v>
      </c>
      <c r="AS12" s="56">
        <v>4</v>
      </c>
      <c r="AT12">
        <v>4</v>
      </c>
      <c r="AU12">
        <v>68</v>
      </c>
      <c r="AV12">
        <v>4</v>
      </c>
      <c r="AW12">
        <v>19</v>
      </c>
      <c r="AX12" t="s">
        <v>162</v>
      </c>
    </row>
    <row r="13" spans="1:50" x14ac:dyDescent="0.25">
      <c r="A13" t="s">
        <v>182</v>
      </c>
      <c r="B13" s="2" t="s">
        <v>183</v>
      </c>
      <c r="C13" s="64">
        <v>44927</v>
      </c>
      <c r="D13" s="64">
        <v>44562</v>
      </c>
      <c r="E13" t="s">
        <v>165</v>
      </c>
      <c r="F13" t="s">
        <v>159</v>
      </c>
      <c r="G13" t="s">
        <v>153</v>
      </c>
      <c r="H13" s="56">
        <v>34</v>
      </c>
      <c r="I13" s="56">
        <v>7</v>
      </c>
      <c r="J13" s="56">
        <v>2</v>
      </c>
      <c r="K13" s="56">
        <v>0</v>
      </c>
      <c r="L13" s="56">
        <v>0</v>
      </c>
      <c r="M13" s="56">
        <v>5</v>
      </c>
      <c r="N13" s="56">
        <v>26</v>
      </c>
      <c r="O13" s="56">
        <v>20</v>
      </c>
      <c r="P13" s="56">
        <v>10</v>
      </c>
      <c r="Q13" s="56">
        <v>3</v>
      </c>
      <c r="R13" s="56">
        <v>12</v>
      </c>
      <c r="S13" s="56">
        <v>12</v>
      </c>
      <c r="T13" s="56">
        <v>31</v>
      </c>
      <c r="U13" s="56">
        <v>32</v>
      </c>
      <c r="V13" s="56">
        <v>19</v>
      </c>
      <c r="W13" s="56">
        <v>26</v>
      </c>
      <c r="X13" s="56">
        <v>25.9</v>
      </c>
      <c r="Y13" s="56">
        <v>31</v>
      </c>
      <c r="Z13" s="56">
        <v>1</v>
      </c>
      <c r="AA13" s="56">
        <v>5</v>
      </c>
      <c r="AB13" s="61">
        <v>15753</v>
      </c>
      <c r="AC13" s="61">
        <v>718893</v>
      </c>
      <c r="AD13" s="56">
        <v>0</v>
      </c>
      <c r="AE13" s="62">
        <v>5392.57</v>
      </c>
      <c r="AF13" s="56" t="s">
        <v>150</v>
      </c>
      <c r="AG13" s="56" t="s">
        <v>161</v>
      </c>
      <c r="AH13" s="56">
        <v>12</v>
      </c>
      <c r="AI13" s="56">
        <v>12</v>
      </c>
      <c r="AJ13" s="56">
        <v>31.76</v>
      </c>
      <c r="AK13" s="56">
        <v>0</v>
      </c>
      <c r="AL13" s="56">
        <v>0</v>
      </c>
      <c r="AM13" s="56" t="s">
        <v>153</v>
      </c>
      <c r="AN13" s="56">
        <v>25</v>
      </c>
      <c r="AO13" s="56">
        <v>26</v>
      </c>
      <c r="AP13" s="56">
        <v>6</v>
      </c>
      <c r="AQ13" s="56">
        <v>6</v>
      </c>
      <c r="AR13" s="56" t="s">
        <v>265</v>
      </c>
      <c r="AS13" s="56">
        <v>4</v>
      </c>
      <c r="AT13">
        <v>11</v>
      </c>
      <c r="AU13">
        <v>4.4000000000000004</v>
      </c>
      <c r="AV13">
        <v>11</v>
      </c>
      <c r="AW13">
        <v>4.4000000000000004</v>
      </c>
      <c r="AX13" t="s">
        <v>162</v>
      </c>
    </row>
    <row r="14" spans="1:50" x14ac:dyDescent="0.25">
      <c r="A14" t="s">
        <v>184</v>
      </c>
      <c r="B14" s="2" t="s">
        <v>185</v>
      </c>
      <c r="C14" s="64">
        <v>44835</v>
      </c>
      <c r="D14" s="64">
        <v>44470</v>
      </c>
      <c r="E14" t="s">
        <v>165</v>
      </c>
      <c r="F14" t="s">
        <v>159</v>
      </c>
      <c r="G14" t="s">
        <v>153</v>
      </c>
      <c r="H14" s="56">
        <v>11</v>
      </c>
      <c r="I14" s="56">
        <v>3</v>
      </c>
      <c r="J14" s="56">
        <v>2</v>
      </c>
      <c r="K14" s="56">
        <v>0</v>
      </c>
      <c r="L14" s="56">
        <v>0</v>
      </c>
      <c r="M14" s="56">
        <v>6</v>
      </c>
      <c r="N14" s="56">
        <v>7</v>
      </c>
      <c r="O14" s="56">
        <v>6</v>
      </c>
      <c r="P14" s="56">
        <v>4</v>
      </c>
      <c r="Q14" s="56">
        <v>2</v>
      </c>
      <c r="R14" s="56">
        <v>2</v>
      </c>
      <c r="S14" s="56">
        <v>2</v>
      </c>
      <c r="T14" s="56">
        <v>11</v>
      </c>
      <c r="U14" s="55">
        <v>12</v>
      </c>
      <c r="V14" s="56">
        <v>3</v>
      </c>
      <c r="W14" s="56">
        <v>10</v>
      </c>
      <c r="X14" s="56">
        <v>10.3</v>
      </c>
      <c r="Y14" s="56">
        <v>11</v>
      </c>
      <c r="Z14" s="56">
        <v>0</v>
      </c>
      <c r="AA14" s="56">
        <v>0</v>
      </c>
      <c r="AB14" s="61">
        <v>0</v>
      </c>
      <c r="AC14" s="61">
        <v>114328</v>
      </c>
      <c r="AD14" s="56">
        <v>0</v>
      </c>
      <c r="AE14" s="62">
        <v>5392.57</v>
      </c>
      <c r="AF14" s="56" t="s">
        <v>150</v>
      </c>
      <c r="AG14" s="56" t="s">
        <v>161</v>
      </c>
      <c r="AH14" s="56">
        <v>2</v>
      </c>
      <c r="AI14" s="56">
        <v>3</v>
      </c>
      <c r="AJ14" s="55">
        <v>41.67</v>
      </c>
      <c r="AK14" s="56">
        <v>0</v>
      </c>
      <c r="AL14" s="56">
        <v>0</v>
      </c>
      <c r="AM14" s="56" t="s">
        <v>153</v>
      </c>
      <c r="AN14" s="56">
        <v>10</v>
      </c>
      <c r="AO14" s="56">
        <v>10</v>
      </c>
      <c r="AP14" s="56">
        <v>1</v>
      </c>
      <c r="AQ14" s="56">
        <v>2</v>
      </c>
      <c r="AR14" s="56" t="s">
        <v>265</v>
      </c>
      <c r="AS14" s="56">
        <v>1</v>
      </c>
      <c r="AT14">
        <v>1</v>
      </c>
      <c r="AU14">
        <v>1</v>
      </c>
      <c r="AV14">
        <v>1</v>
      </c>
      <c r="AW14">
        <v>1</v>
      </c>
      <c r="AX14" t="s">
        <v>162</v>
      </c>
    </row>
    <row r="15" spans="1:50" x14ac:dyDescent="0.25">
      <c r="A15" t="s">
        <v>186</v>
      </c>
      <c r="B15" s="2" t="s">
        <v>187</v>
      </c>
      <c r="C15" s="64">
        <v>44866</v>
      </c>
      <c r="D15" s="64">
        <v>44501</v>
      </c>
      <c r="E15" t="s">
        <v>165</v>
      </c>
      <c r="F15" t="s">
        <v>152</v>
      </c>
      <c r="G15" t="s">
        <v>153</v>
      </c>
      <c r="H15" s="56">
        <v>18</v>
      </c>
      <c r="I15" s="56">
        <v>2</v>
      </c>
      <c r="J15" s="56">
        <v>0</v>
      </c>
      <c r="K15" s="56">
        <v>0</v>
      </c>
      <c r="L15" s="56">
        <v>15</v>
      </c>
      <c r="M15" s="56">
        <v>3</v>
      </c>
      <c r="N15" s="56">
        <v>4</v>
      </c>
      <c r="O15" s="56">
        <v>4</v>
      </c>
      <c r="P15" s="56">
        <v>1</v>
      </c>
      <c r="Q15" s="56">
        <v>1</v>
      </c>
      <c r="R15" s="56">
        <v>0</v>
      </c>
      <c r="S15" s="56">
        <v>0</v>
      </c>
      <c r="T15" s="56">
        <v>66</v>
      </c>
      <c r="U15" s="56">
        <v>66</v>
      </c>
      <c r="V15" s="56">
        <v>10</v>
      </c>
      <c r="W15" s="56">
        <v>20</v>
      </c>
      <c r="X15" s="56">
        <v>17.600000000000001</v>
      </c>
      <c r="Y15" s="56">
        <v>18</v>
      </c>
      <c r="Z15" s="56">
        <v>2</v>
      </c>
      <c r="AA15" s="56">
        <v>7</v>
      </c>
      <c r="AB15" s="61">
        <v>0</v>
      </c>
      <c r="AC15" s="61">
        <v>270884</v>
      </c>
      <c r="AD15" s="56">
        <v>0</v>
      </c>
      <c r="AE15" s="62">
        <v>5392.57</v>
      </c>
      <c r="AF15" s="56" t="s">
        <v>150</v>
      </c>
      <c r="AG15" s="56" t="s">
        <v>161</v>
      </c>
      <c r="AH15" s="56">
        <v>2</v>
      </c>
      <c r="AI15" s="56">
        <v>2</v>
      </c>
      <c r="AJ15" s="56">
        <v>18</v>
      </c>
      <c r="AK15" s="56">
        <v>0</v>
      </c>
      <c r="AL15" s="56">
        <v>0</v>
      </c>
      <c r="AM15" s="56" t="s">
        <v>153</v>
      </c>
      <c r="AN15" s="56">
        <v>66</v>
      </c>
      <c r="AO15" s="56">
        <v>66</v>
      </c>
      <c r="AP15" s="56" t="s">
        <v>265</v>
      </c>
      <c r="AQ15" s="56" t="s">
        <v>265</v>
      </c>
      <c r="AR15" s="56" t="s">
        <v>265</v>
      </c>
      <c r="AS15" s="56" t="s">
        <v>265</v>
      </c>
      <c r="AT15">
        <v>0</v>
      </c>
      <c r="AU15">
        <v>0</v>
      </c>
      <c r="AV15">
        <v>0</v>
      </c>
      <c r="AW15">
        <v>0</v>
      </c>
      <c r="AX15" t="s">
        <v>162</v>
      </c>
    </row>
    <row r="16" spans="1:50" x14ac:dyDescent="0.25">
      <c r="A16" s="51" t="s">
        <v>188</v>
      </c>
      <c r="B16" s="66" t="s">
        <v>150</v>
      </c>
      <c r="C16" s="65" t="s">
        <v>150</v>
      </c>
      <c r="D16" s="65" t="s">
        <v>150</v>
      </c>
      <c r="E16" s="51" t="s">
        <v>151</v>
      </c>
      <c r="F16" s="51" t="s">
        <v>152</v>
      </c>
      <c r="G16" s="51" t="s">
        <v>153</v>
      </c>
      <c r="H16" s="55">
        <v>11</v>
      </c>
      <c r="I16" s="55">
        <v>1</v>
      </c>
      <c r="J16" s="55">
        <v>0</v>
      </c>
      <c r="K16" s="55">
        <v>1</v>
      </c>
      <c r="L16" s="55">
        <v>1</v>
      </c>
      <c r="M16" s="55">
        <v>9</v>
      </c>
      <c r="N16" s="55">
        <v>5</v>
      </c>
      <c r="O16" s="55">
        <v>2</v>
      </c>
      <c r="P16" s="55">
        <v>1</v>
      </c>
      <c r="Q16" s="55">
        <v>3</v>
      </c>
      <c r="R16" s="55">
        <v>9</v>
      </c>
      <c r="S16" s="55">
        <v>11</v>
      </c>
      <c r="T16" s="55">
        <v>11</v>
      </c>
      <c r="U16" s="55">
        <v>11</v>
      </c>
      <c r="V16" s="55">
        <v>0</v>
      </c>
      <c r="W16" s="55">
        <v>8</v>
      </c>
      <c r="X16" s="58" t="s">
        <v>150</v>
      </c>
      <c r="Y16" s="58" t="s">
        <v>150</v>
      </c>
      <c r="Z16" s="55">
        <v>0</v>
      </c>
      <c r="AA16" s="55">
        <v>0</v>
      </c>
      <c r="AB16" s="59" t="s">
        <v>150</v>
      </c>
      <c r="AC16" s="59" t="s">
        <v>150</v>
      </c>
      <c r="AD16" s="55">
        <v>0</v>
      </c>
      <c r="AE16" s="60" t="s">
        <v>150</v>
      </c>
      <c r="AF16" s="55" t="s">
        <v>150</v>
      </c>
      <c r="AG16" s="55" t="s">
        <v>161</v>
      </c>
      <c r="AH16" s="55" t="s">
        <v>265</v>
      </c>
      <c r="AI16" s="55">
        <v>13</v>
      </c>
      <c r="AJ16" s="55">
        <v>25</v>
      </c>
      <c r="AK16" s="58" t="s">
        <v>150</v>
      </c>
      <c r="AL16" s="58" t="s">
        <v>150</v>
      </c>
      <c r="AM16" s="58" t="s">
        <v>150</v>
      </c>
      <c r="AN16" s="55">
        <v>9</v>
      </c>
      <c r="AO16" s="55">
        <v>9</v>
      </c>
      <c r="AP16" s="55">
        <v>2</v>
      </c>
      <c r="AQ16" s="55">
        <v>2</v>
      </c>
      <c r="AR16" s="55" t="s">
        <v>265</v>
      </c>
      <c r="AS16" s="55">
        <v>7</v>
      </c>
      <c r="AT16" s="51">
        <v>8</v>
      </c>
      <c r="AU16" s="51">
        <v>4.5</v>
      </c>
      <c r="AV16" s="51">
        <v>8</v>
      </c>
      <c r="AW16" s="51">
        <v>0</v>
      </c>
      <c r="AX16" s="51" t="s">
        <v>155</v>
      </c>
    </row>
    <row r="17" spans="1:50" x14ac:dyDescent="0.25">
      <c r="A17" s="51" t="s">
        <v>189</v>
      </c>
      <c r="B17" s="66" t="s">
        <v>150</v>
      </c>
      <c r="C17" s="65" t="s">
        <v>150</v>
      </c>
      <c r="D17" s="65" t="s">
        <v>150</v>
      </c>
      <c r="E17" s="51" t="s">
        <v>151</v>
      </c>
      <c r="F17" s="51" t="s">
        <v>152</v>
      </c>
      <c r="G17" s="51" t="s">
        <v>153</v>
      </c>
      <c r="H17" s="55">
        <v>9</v>
      </c>
      <c r="I17" s="55">
        <v>2</v>
      </c>
      <c r="J17" s="55">
        <v>0</v>
      </c>
      <c r="K17" s="55">
        <v>1</v>
      </c>
      <c r="L17" s="55">
        <v>1</v>
      </c>
      <c r="M17" s="55">
        <v>0</v>
      </c>
      <c r="N17" s="55">
        <v>4</v>
      </c>
      <c r="O17" s="55">
        <v>4</v>
      </c>
      <c r="P17" s="55">
        <v>3</v>
      </c>
      <c r="Q17" s="55">
        <v>3</v>
      </c>
      <c r="R17" s="55">
        <v>6</v>
      </c>
      <c r="S17" s="55">
        <v>8</v>
      </c>
      <c r="T17" s="55">
        <v>3</v>
      </c>
      <c r="U17" s="56">
        <v>3</v>
      </c>
      <c r="V17" s="55">
        <v>1</v>
      </c>
      <c r="W17" s="55">
        <v>5</v>
      </c>
      <c r="X17" s="58" t="s">
        <v>150</v>
      </c>
      <c r="Y17" s="58" t="s">
        <v>150</v>
      </c>
      <c r="Z17" s="55">
        <v>0</v>
      </c>
      <c r="AA17" s="55">
        <v>0</v>
      </c>
      <c r="AB17" s="59" t="s">
        <v>150</v>
      </c>
      <c r="AC17" s="59" t="s">
        <v>150</v>
      </c>
      <c r="AD17" s="55">
        <v>0</v>
      </c>
      <c r="AE17" s="60" t="s">
        <v>150</v>
      </c>
      <c r="AF17" s="56" t="s">
        <v>150</v>
      </c>
      <c r="AG17" s="55" t="s">
        <v>161</v>
      </c>
      <c r="AH17" s="55" t="s">
        <v>265</v>
      </c>
      <c r="AI17" s="55">
        <v>8</v>
      </c>
      <c r="AJ17" s="56">
        <v>43.64</v>
      </c>
      <c r="AK17" s="58" t="s">
        <v>150</v>
      </c>
      <c r="AL17" s="58" t="s">
        <v>150</v>
      </c>
      <c r="AM17" s="58" t="s">
        <v>150</v>
      </c>
      <c r="AN17" s="55">
        <v>2</v>
      </c>
      <c r="AO17" s="55">
        <v>2</v>
      </c>
      <c r="AP17" s="55">
        <v>1</v>
      </c>
      <c r="AQ17" s="55">
        <v>1</v>
      </c>
      <c r="AR17" s="55" t="s">
        <v>265</v>
      </c>
      <c r="AS17" s="55">
        <v>2</v>
      </c>
      <c r="AT17" s="51">
        <v>5</v>
      </c>
      <c r="AU17" s="51">
        <v>100.8</v>
      </c>
      <c r="AV17" s="51">
        <v>5</v>
      </c>
      <c r="AW17" s="51">
        <v>13</v>
      </c>
      <c r="AX17" s="51" t="s">
        <v>155</v>
      </c>
    </row>
    <row r="18" spans="1:50" x14ac:dyDescent="0.25">
      <c r="A18" s="51" t="s">
        <v>190</v>
      </c>
      <c r="B18" s="66" t="s">
        <v>150</v>
      </c>
      <c r="C18" s="65" t="s">
        <v>150</v>
      </c>
      <c r="D18" s="65" t="s">
        <v>150</v>
      </c>
      <c r="E18" s="51" t="s">
        <v>151</v>
      </c>
      <c r="F18" s="51" t="s">
        <v>152</v>
      </c>
      <c r="G18" s="51" t="s">
        <v>153</v>
      </c>
      <c r="H18" s="55">
        <v>8</v>
      </c>
      <c r="I18" s="55">
        <v>1</v>
      </c>
      <c r="J18" s="55">
        <v>0</v>
      </c>
      <c r="K18" s="55">
        <v>1</v>
      </c>
      <c r="L18" s="55">
        <v>5</v>
      </c>
      <c r="M18" s="55">
        <v>1</v>
      </c>
      <c r="N18" s="55">
        <v>1</v>
      </c>
      <c r="O18" s="55">
        <v>2</v>
      </c>
      <c r="P18" s="55">
        <v>0</v>
      </c>
      <c r="Q18" s="55">
        <v>3</v>
      </c>
      <c r="R18" s="55" t="s">
        <v>265</v>
      </c>
      <c r="S18" s="55">
        <v>3</v>
      </c>
      <c r="T18" s="55">
        <v>21</v>
      </c>
      <c r="U18" s="55">
        <v>21</v>
      </c>
      <c r="V18" s="55">
        <v>1</v>
      </c>
      <c r="W18" s="55">
        <v>10</v>
      </c>
      <c r="X18" s="58" t="s">
        <v>150</v>
      </c>
      <c r="Y18" s="58" t="s">
        <v>150</v>
      </c>
      <c r="Z18" s="55">
        <v>0</v>
      </c>
      <c r="AA18" s="55">
        <v>1</v>
      </c>
      <c r="AB18" s="59" t="s">
        <v>150</v>
      </c>
      <c r="AC18" s="59" t="s">
        <v>150</v>
      </c>
      <c r="AD18" s="55">
        <v>0</v>
      </c>
      <c r="AE18" s="60" t="s">
        <v>150</v>
      </c>
      <c r="AF18" s="56" t="s">
        <v>150</v>
      </c>
      <c r="AG18" s="55" t="s">
        <v>161</v>
      </c>
      <c r="AH18" s="55" t="s">
        <v>150</v>
      </c>
      <c r="AI18" s="55" t="s">
        <v>150</v>
      </c>
      <c r="AJ18" s="55">
        <v>26</v>
      </c>
      <c r="AK18" s="58" t="s">
        <v>150</v>
      </c>
      <c r="AL18" s="58" t="s">
        <v>150</v>
      </c>
      <c r="AM18" s="58" t="s">
        <v>150</v>
      </c>
      <c r="AN18" s="55">
        <v>20</v>
      </c>
      <c r="AO18" s="55">
        <v>20</v>
      </c>
      <c r="AP18" s="55">
        <v>1</v>
      </c>
      <c r="AQ18" s="55">
        <v>1</v>
      </c>
      <c r="AR18" s="55">
        <v>1</v>
      </c>
      <c r="AS18" s="55">
        <v>9</v>
      </c>
      <c r="AT18" s="51">
        <v>0</v>
      </c>
      <c r="AU18" s="51">
        <v>0</v>
      </c>
      <c r="AV18" s="51">
        <v>0</v>
      </c>
      <c r="AW18" s="51">
        <v>0</v>
      </c>
      <c r="AX18" s="51" t="s">
        <v>155</v>
      </c>
    </row>
    <row r="19" spans="1:50" x14ac:dyDescent="0.25">
      <c r="A19" s="51" t="s">
        <v>191</v>
      </c>
      <c r="B19" s="66" t="s">
        <v>150</v>
      </c>
      <c r="C19" s="65" t="s">
        <v>150</v>
      </c>
      <c r="D19" s="65" t="s">
        <v>150</v>
      </c>
      <c r="E19" s="51" t="s">
        <v>151</v>
      </c>
      <c r="F19" s="51" t="s">
        <v>152</v>
      </c>
      <c r="G19" s="51" t="s">
        <v>153</v>
      </c>
      <c r="H19" s="55">
        <v>4</v>
      </c>
      <c r="I19" s="55">
        <v>0</v>
      </c>
      <c r="J19" s="55">
        <v>0</v>
      </c>
      <c r="K19" s="55">
        <v>0</v>
      </c>
      <c r="L19" s="55">
        <v>3</v>
      </c>
      <c r="M19" s="55">
        <v>1</v>
      </c>
      <c r="N19" s="55">
        <v>1</v>
      </c>
      <c r="O19" s="55">
        <v>3</v>
      </c>
      <c r="P19" s="55">
        <v>1</v>
      </c>
      <c r="Q19" s="55">
        <v>1</v>
      </c>
      <c r="R19" s="55" t="s">
        <v>265</v>
      </c>
      <c r="S19" s="55">
        <v>3</v>
      </c>
      <c r="T19" s="55">
        <v>10</v>
      </c>
      <c r="U19" s="56">
        <v>10</v>
      </c>
      <c r="V19" s="55">
        <v>0</v>
      </c>
      <c r="W19" s="55">
        <v>5</v>
      </c>
      <c r="X19" s="58" t="s">
        <v>150</v>
      </c>
      <c r="Y19" s="58" t="s">
        <v>150</v>
      </c>
      <c r="Z19" s="55">
        <v>0</v>
      </c>
      <c r="AA19" s="55">
        <v>0</v>
      </c>
      <c r="AB19" s="59" t="s">
        <v>150</v>
      </c>
      <c r="AC19" s="59" t="s">
        <v>150</v>
      </c>
      <c r="AD19" s="55">
        <v>1</v>
      </c>
      <c r="AE19" s="60" t="s">
        <v>150</v>
      </c>
      <c r="AF19" s="56" t="s">
        <v>150</v>
      </c>
      <c r="AG19" s="55" t="s">
        <v>161</v>
      </c>
      <c r="AH19" s="55" t="s">
        <v>265</v>
      </c>
      <c r="AI19" s="55">
        <v>11</v>
      </c>
      <c r="AJ19" s="56">
        <v>36</v>
      </c>
      <c r="AK19" s="58" t="s">
        <v>150</v>
      </c>
      <c r="AL19" s="58" t="s">
        <v>150</v>
      </c>
      <c r="AM19" s="58" t="s">
        <v>150</v>
      </c>
      <c r="AN19" s="55">
        <v>10</v>
      </c>
      <c r="AO19" s="55">
        <v>10</v>
      </c>
      <c r="AP19" s="55" t="s">
        <v>265</v>
      </c>
      <c r="AQ19" s="55" t="s">
        <v>265</v>
      </c>
      <c r="AR19" s="55" t="s">
        <v>265</v>
      </c>
      <c r="AS19" s="55">
        <v>3</v>
      </c>
      <c r="AT19" s="51">
        <v>0</v>
      </c>
      <c r="AU19" s="51">
        <v>0</v>
      </c>
      <c r="AV19" s="51">
        <v>0</v>
      </c>
      <c r="AW19" s="51">
        <v>0</v>
      </c>
      <c r="AX19" s="51" t="s">
        <v>155</v>
      </c>
    </row>
    <row r="20" spans="1:50" x14ac:dyDescent="0.25">
      <c r="A20" s="51" t="s">
        <v>192</v>
      </c>
      <c r="B20" s="66" t="s">
        <v>150</v>
      </c>
      <c r="C20" s="65" t="s">
        <v>150</v>
      </c>
      <c r="D20" s="65" t="s">
        <v>150</v>
      </c>
      <c r="E20" s="51" t="s">
        <v>193</v>
      </c>
      <c r="F20" s="51" t="s">
        <v>150</v>
      </c>
      <c r="G20" s="51" t="s">
        <v>160</v>
      </c>
      <c r="H20" s="55">
        <v>20</v>
      </c>
      <c r="I20" s="55">
        <v>2</v>
      </c>
      <c r="J20" s="55">
        <v>0</v>
      </c>
      <c r="K20" s="55">
        <v>20</v>
      </c>
      <c r="L20" s="55">
        <v>0</v>
      </c>
      <c r="M20" s="55">
        <v>7</v>
      </c>
      <c r="N20" s="55">
        <v>1</v>
      </c>
      <c r="O20" s="55">
        <v>9</v>
      </c>
      <c r="P20" s="55">
        <v>0</v>
      </c>
      <c r="Q20" s="55">
        <v>3</v>
      </c>
      <c r="R20" s="58" t="s">
        <v>150</v>
      </c>
      <c r="S20" s="58" t="s">
        <v>150</v>
      </c>
      <c r="T20" s="55">
        <v>8</v>
      </c>
      <c r="U20" s="55">
        <v>15</v>
      </c>
      <c r="V20" s="55">
        <v>0</v>
      </c>
      <c r="W20" s="55">
        <v>14</v>
      </c>
      <c r="X20" s="58" t="s">
        <v>150</v>
      </c>
      <c r="Y20" s="58" t="s">
        <v>150</v>
      </c>
      <c r="Z20" s="55">
        <v>1</v>
      </c>
      <c r="AA20" s="55">
        <v>1</v>
      </c>
      <c r="AB20" s="59" t="s">
        <v>150</v>
      </c>
      <c r="AC20" s="59" t="s">
        <v>150</v>
      </c>
      <c r="AD20" s="55">
        <v>0</v>
      </c>
      <c r="AE20" s="60" t="s">
        <v>150</v>
      </c>
      <c r="AF20" s="56" t="s">
        <v>150</v>
      </c>
      <c r="AG20" s="58" t="s">
        <v>150</v>
      </c>
      <c r="AH20" s="55">
        <v>9</v>
      </c>
      <c r="AI20" s="55">
        <v>19</v>
      </c>
      <c r="AJ20" s="55">
        <v>37.89</v>
      </c>
      <c r="AK20" s="58" t="s">
        <v>150</v>
      </c>
      <c r="AL20" s="58" t="s">
        <v>150</v>
      </c>
      <c r="AM20" s="58" t="s">
        <v>150</v>
      </c>
      <c r="AN20" s="55">
        <v>6</v>
      </c>
      <c r="AO20" s="55">
        <v>13</v>
      </c>
      <c r="AP20" s="55">
        <v>2</v>
      </c>
      <c r="AQ20" s="55">
        <v>2</v>
      </c>
      <c r="AR20" s="55">
        <v>0</v>
      </c>
      <c r="AS20" s="55">
        <v>0</v>
      </c>
      <c r="AT20" s="51">
        <v>0</v>
      </c>
      <c r="AU20" s="51">
        <v>0</v>
      </c>
      <c r="AV20" s="51">
        <v>0</v>
      </c>
      <c r="AW20" s="51">
        <v>0</v>
      </c>
      <c r="AX20" s="51" t="s">
        <v>155</v>
      </c>
    </row>
    <row r="21" spans="1:50" x14ac:dyDescent="0.25">
      <c r="A21" s="51" t="s">
        <v>194</v>
      </c>
      <c r="B21" s="66" t="s">
        <v>150</v>
      </c>
      <c r="C21" s="65" t="s">
        <v>150</v>
      </c>
      <c r="D21" s="65" t="s">
        <v>150</v>
      </c>
      <c r="E21" s="51" t="s">
        <v>151</v>
      </c>
      <c r="F21" s="51" t="s">
        <v>152</v>
      </c>
      <c r="G21" s="51" t="s">
        <v>153</v>
      </c>
      <c r="H21" s="55">
        <v>26</v>
      </c>
      <c r="I21" s="55">
        <v>1</v>
      </c>
      <c r="J21" s="55">
        <v>0</v>
      </c>
      <c r="K21" s="55">
        <v>3</v>
      </c>
      <c r="L21" s="55">
        <v>23</v>
      </c>
      <c r="M21" s="55">
        <v>6</v>
      </c>
      <c r="N21" s="55">
        <v>0</v>
      </c>
      <c r="O21" s="55">
        <v>8</v>
      </c>
      <c r="P21" s="55">
        <v>2</v>
      </c>
      <c r="Q21" s="55">
        <v>5</v>
      </c>
      <c r="R21" s="55">
        <v>7</v>
      </c>
      <c r="S21" s="55">
        <v>15</v>
      </c>
      <c r="T21" s="55">
        <v>29</v>
      </c>
      <c r="U21" s="56">
        <v>29</v>
      </c>
      <c r="V21" s="55">
        <v>11</v>
      </c>
      <c r="W21" s="55">
        <v>16</v>
      </c>
      <c r="X21" s="58">
        <v>15</v>
      </c>
      <c r="Y21" s="58">
        <v>8</v>
      </c>
      <c r="Z21" s="55">
        <v>13</v>
      </c>
      <c r="AA21" s="55">
        <v>55</v>
      </c>
      <c r="AB21" s="59" t="s">
        <v>150</v>
      </c>
      <c r="AC21" s="59" t="s">
        <v>150</v>
      </c>
      <c r="AD21" s="55">
        <v>0</v>
      </c>
      <c r="AE21" s="60" t="s">
        <v>150</v>
      </c>
      <c r="AF21" s="56" t="s">
        <v>150</v>
      </c>
      <c r="AG21" s="55" t="s">
        <v>161</v>
      </c>
      <c r="AH21" s="55">
        <v>3</v>
      </c>
      <c r="AI21" s="55">
        <v>63</v>
      </c>
      <c r="AJ21" s="56">
        <v>19.260000000000002</v>
      </c>
      <c r="AK21" s="58" t="s">
        <v>150</v>
      </c>
      <c r="AL21" s="58" t="s">
        <v>150</v>
      </c>
      <c r="AM21" s="58" t="s">
        <v>150</v>
      </c>
      <c r="AN21" s="55">
        <v>29</v>
      </c>
      <c r="AO21" s="55">
        <v>29</v>
      </c>
      <c r="AP21" s="55" t="s">
        <v>265</v>
      </c>
      <c r="AQ21" s="55" t="s">
        <v>265</v>
      </c>
      <c r="AR21" s="55" t="s">
        <v>265</v>
      </c>
      <c r="AS21" s="55">
        <v>9</v>
      </c>
      <c r="AT21" s="51">
        <v>1</v>
      </c>
      <c r="AU21" s="51">
        <v>52</v>
      </c>
      <c r="AV21" s="51">
        <v>1</v>
      </c>
      <c r="AW21" s="51">
        <v>2</v>
      </c>
      <c r="AX21" s="51" t="s">
        <v>195</v>
      </c>
    </row>
    <row r="22" spans="1:50" x14ac:dyDescent="0.25">
      <c r="A22" s="51" t="s">
        <v>196</v>
      </c>
      <c r="B22" s="66" t="s">
        <v>150</v>
      </c>
      <c r="C22" s="65" t="s">
        <v>150</v>
      </c>
      <c r="D22" s="65" t="s">
        <v>150</v>
      </c>
      <c r="E22" s="51" t="s">
        <v>151</v>
      </c>
      <c r="F22" s="51" t="s">
        <v>152</v>
      </c>
      <c r="G22" s="51" t="s">
        <v>153</v>
      </c>
      <c r="H22" s="55">
        <v>3</v>
      </c>
      <c r="I22" s="55">
        <v>0</v>
      </c>
      <c r="J22" s="55">
        <v>0</v>
      </c>
      <c r="K22" s="55">
        <v>3</v>
      </c>
      <c r="L22" s="55">
        <v>2</v>
      </c>
      <c r="M22" s="55">
        <v>0</v>
      </c>
      <c r="N22" s="55">
        <v>1</v>
      </c>
      <c r="O22" s="55">
        <v>1</v>
      </c>
      <c r="P22" s="55">
        <v>1</v>
      </c>
      <c r="Q22" s="55">
        <v>0</v>
      </c>
      <c r="R22" s="55">
        <v>3</v>
      </c>
      <c r="S22" s="55">
        <v>3</v>
      </c>
      <c r="T22" s="55">
        <v>0</v>
      </c>
      <c r="U22" s="55">
        <v>0</v>
      </c>
      <c r="V22" s="55">
        <v>0</v>
      </c>
      <c r="W22" s="55">
        <v>0</v>
      </c>
      <c r="X22" s="58" t="s">
        <v>150</v>
      </c>
      <c r="Y22" s="58" t="s">
        <v>150</v>
      </c>
      <c r="Z22" s="55">
        <v>0</v>
      </c>
      <c r="AA22" s="55">
        <v>0</v>
      </c>
      <c r="AB22" s="59" t="s">
        <v>150</v>
      </c>
      <c r="AC22" s="59" t="s">
        <v>150</v>
      </c>
      <c r="AD22" s="55">
        <v>0</v>
      </c>
      <c r="AE22" s="60" t="s">
        <v>150</v>
      </c>
      <c r="AF22" s="56" t="s">
        <v>150</v>
      </c>
      <c r="AG22" s="55" t="s">
        <v>161</v>
      </c>
      <c r="AH22" s="55">
        <v>2</v>
      </c>
      <c r="AI22" s="55">
        <v>4</v>
      </c>
      <c r="AJ22" s="55">
        <v>40</v>
      </c>
      <c r="AK22" s="58" t="s">
        <v>150</v>
      </c>
      <c r="AL22" s="58" t="s">
        <v>150</v>
      </c>
      <c r="AM22" s="58" t="s">
        <v>150</v>
      </c>
      <c r="AN22" s="55">
        <v>0</v>
      </c>
      <c r="AO22" s="55">
        <v>0</v>
      </c>
      <c r="AP22" s="55" t="s">
        <v>265</v>
      </c>
      <c r="AQ22" s="55" t="s">
        <v>265</v>
      </c>
      <c r="AR22" s="55">
        <v>0</v>
      </c>
      <c r="AS22" s="55">
        <v>0</v>
      </c>
      <c r="AT22" s="51">
        <v>0</v>
      </c>
      <c r="AU22" s="51">
        <v>0</v>
      </c>
      <c r="AV22" s="51">
        <v>0</v>
      </c>
      <c r="AW22" s="51">
        <v>0</v>
      </c>
      <c r="AX22" s="51" t="s">
        <v>155</v>
      </c>
    </row>
    <row r="23" spans="1:50" x14ac:dyDescent="0.25">
      <c r="A23" s="51" t="s">
        <v>197</v>
      </c>
      <c r="B23" s="66" t="s">
        <v>150</v>
      </c>
      <c r="C23" s="65" t="s">
        <v>150</v>
      </c>
      <c r="D23" s="65" t="s">
        <v>150</v>
      </c>
      <c r="E23" s="51" t="s">
        <v>151</v>
      </c>
      <c r="F23" s="51" t="s">
        <v>152</v>
      </c>
      <c r="G23" s="51" t="s">
        <v>153</v>
      </c>
      <c r="H23" s="55">
        <v>52</v>
      </c>
      <c r="I23" s="55">
        <v>11</v>
      </c>
      <c r="J23" s="55">
        <v>0</v>
      </c>
      <c r="K23" s="55">
        <v>12</v>
      </c>
      <c r="L23" s="55">
        <v>26</v>
      </c>
      <c r="M23" s="55">
        <v>10</v>
      </c>
      <c r="N23" s="55">
        <v>13</v>
      </c>
      <c r="O23" s="55">
        <v>18</v>
      </c>
      <c r="P23" s="55">
        <v>6</v>
      </c>
      <c r="Q23" s="55">
        <v>11</v>
      </c>
      <c r="R23" s="55">
        <v>19</v>
      </c>
      <c r="S23" s="55">
        <v>19</v>
      </c>
      <c r="T23" s="55">
        <v>47</v>
      </c>
      <c r="U23" s="56">
        <v>64</v>
      </c>
      <c r="V23" s="55">
        <v>0</v>
      </c>
      <c r="W23" s="55">
        <v>40</v>
      </c>
      <c r="X23" s="58" t="s">
        <v>150</v>
      </c>
      <c r="Y23" s="58" t="s">
        <v>150</v>
      </c>
      <c r="Z23" s="55">
        <v>0</v>
      </c>
      <c r="AA23" s="55">
        <v>0</v>
      </c>
      <c r="AB23" s="59" t="s">
        <v>150</v>
      </c>
      <c r="AC23" s="59" t="s">
        <v>150</v>
      </c>
      <c r="AD23" s="55">
        <v>0</v>
      </c>
      <c r="AE23" s="60" t="s">
        <v>150</v>
      </c>
      <c r="AF23" s="55" t="s">
        <v>150</v>
      </c>
      <c r="AG23" s="55" t="s">
        <v>161</v>
      </c>
      <c r="AH23" s="55">
        <v>27</v>
      </c>
      <c r="AI23" s="55">
        <v>65</v>
      </c>
      <c r="AJ23" s="56">
        <v>32.86</v>
      </c>
      <c r="AK23" s="58" t="s">
        <v>150</v>
      </c>
      <c r="AL23" s="58" t="s">
        <v>150</v>
      </c>
      <c r="AM23" s="58" t="s">
        <v>150</v>
      </c>
      <c r="AN23" s="55">
        <v>47</v>
      </c>
      <c r="AO23" s="55">
        <v>60</v>
      </c>
      <c r="AP23" s="55" t="s">
        <v>265</v>
      </c>
      <c r="AQ23" s="55">
        <v>4</v>
      </c>
      <c r="AR23" s="55" t="s">
        <v>265</v>
      </c>
      <c r="AS23" s="55">
        <v>12</v>
      </c>
      <c r="AT23" s="51">
        <v>17</v>
      </c>
      <c r="AU23" s="51">
        <v>39.299999999999997</v>
      </c>
      <c r="AV23" s="51">
        <v>16</v>
      </c>
      <c r="AW23" s="51">
        <v>8.6</v>
      </c>
      <c r="AX23" s="51" t="s">
        <v>155</v>
      </c>
    </row>
    <row r="24" spans="1:50" x14ac:dyDescent="0.25">
      <c r="A24" t="s">
        <v>198</v>
      </c>
      <c r="B24" s="2" t="s">
        <v>199</v>
      </c>
      <c r="C24" s="64">
        <v>44866</v>
      </c>
      <c r="D24" s="64">
        <v>44501</v>
      </c>
      <c r="E24" t="s">
        <v>165</v>
      </c>
      <c r="F24" t="s">
        <v>152</v>
      </c>
      <c r="G24" t="s">
        <v>153</v>
      </c>
      <c r="H24" s="56">
        <v>15</v>
      </c>
      <c r="I24" s="56">
        <v>1</v>
      </c>
      <c r="J24" s="56">
        <v>1</v>
      </c>
      <c r="K24" s="56">
        <v>0</v>
      </c>
      <c r="L24" s="56">
        <v>10</v>
      </c>
      <c r="M24" s="56">
        <v>6</v>
      </c>
      <c r="N24" s="56">
        <v>8</v>
      </c>
      <c r="O24" s="56">
        <v>14</v>
      </c>
      <c r="P24" s="56">
        <v>8</v>
      </c>
      <c r="Q24" s="56">
        <v>2</v>
      </c>
      <c r="R24" s="56">
        <v>3</v>
      </c>
      <c r="S24" s="56">
        <v>3</v>
      </c>
      <c r="T24" s="56">
        <v>45</v>
      </c>
      <c r="U24" s="55">
        <v>45</v>
      </c>
      <c r="V24" s="56">
        <v>16</v>
      </c>
      <c r="W24" s="56">
        <v>22</v>
      </c>
      <c r="X24" s="56">
        <v>10.6</v>
      </c>
      <c r="Y24" s="56">
        <v>12</v>
      </c>
      <c r="Z24" s="56">
        <v>0</v>
      </c>
      <c r="AA24" s="56">
        <v>0</v>
      </c>
      <c r="AB24" s="61">
        <v>1557</v>
      </c>
      <c r="AC24" s="61">
        <v>233527</v>
      </c>
      <c r="AD24" s="56">
        <v>0</v>
      </c>
      <c r="AE24" s="62">
        <v>5392.57</v>
      </c>
      <c r="AF24" s="56" t="s">
        <v>150</v>
      </c>
      <c r="AG24" s="56" t="s">
        <v>161</v>
      </c>
      <c r="AH24" s="56">
        <v>8</v>
      </c>
      <c r="AI24" s="56">
        <v>8</v>
      </c>
      <c r="AJ24" s="55">
        <v>37.69</v>
      </c>
      <c r="AK24" s="56">
        <v>0</v>
      </c>
      <c r="AL24" s="56">
        <v>0</v>
      </c>
      <c r="AM24" s="56" t="s">
        <v>153</v>
      </c>
      <c r="AN24" s="56">
        <v>45</v>
      </c>
      <c r="AO24" s="56">
        <v>45</v>
      </c>
      <c r="AP24" s="56" t="s">
        <v>265</v>
      </c>
      <c r="AQ24" s="56" t="s">
        <v>265</v>
      </c>
      <c r="AR24" s="56" t="s">
        <v>265</v>
      </c>
      <c r="AS24" s="56">
        <v>8</v>
      </c>
      <c r="AT24">
        <v>2</v>
      </c>
      <c r="AU24">
        <v>94</v>
      </c>
      <c r="AV24">
        <v>2</v>
      </c>
      <c r="AW24">
        <v>94</v>
      </c>
      <c r="AX24" t="s">
        <v>162</v>
      </c>
    </row>
    <row r="25" spans="1:50" s="51" customFormat="1" x14ac:dyDescent="0.25">
      <c r="A25" s="51" t="s">
        <v>200</v>
      </c>
      <c r="B25" s="66" t="s">
        <v>150</v>
      </c>
      <c r="C25" s="55" t="s">
        <v>150</v>
      </c>
      <c r="D25" s="55" t="s">
        <v>150</v>
      </c>
      <c r="E25" s="51" t="s">
        <v>151</v>
      </c>
      <c r="F25" s="51" t="s">
        <v>152</v>
      </c>
      <c r="G25" s="51" t="s">
        <v>153</v>
      </c>
      <c r="H25" s="55">
        <v>35</v>
      </c>
      <c r="I25" s="55">
        <v>30</v>
      </c>
      <c r="J25" s="55">
        <v>1</v>
      </c>
      <c r="K25" s="55">
        <v>1</v>
      </c>
      <c r="L25" s="55">
        <v>2</v>
      </c>
      <c r="M25" s="55">
        <v>10</v>
      </c>
      <c r="N25" s="55">
        <v>24</v>
      </c>
      <c r="O25" s="55">
        <v>33</v>
      </c>
      <c r="P25" s="55">
        <v>19</v>
      </c>
      <c r="Q25" s="55">
        <v>14</v>
      </c>
      <c r="R25" s="55">
        <v>29</v>
      </c>
      <c r="S25" s="55">
        <v>32</v>
      </c>
      <c r="T25" s="55">
        <v>26</v>
      </c>
      <c r="U25" s="56">
        <v>30</v>
      </c>
      <c r="V25" s="55">
        <v>5</v>
      </c>
      <c r="W25" s="55">
        <v>27</v>
      </c>
      <c r="X25" s="58" t="s">
        <v>150</v>
      </c>
      <c r="Y25" s="58" t="s">
        <v>150</v>
      </c>
      <c r="Z25" s="55">
        <v>0</v>
      </c>
      <c r="AA25" s="55">
        <v>0</v>
      </c>
      <c r="AB25" s="59" t="s">
        <v>150</v>
      </c>
      <c r="AC25" s="59" t="s">
        <v>150</v>
      </c>
      <c r="AD25" s="55">
        <v>1</v>
      </c>
      <c r="AE25" s="60" t="s">
        <v>150</v>
      </c>
      <c r="AF25" s="56" t="s">
        <v>150</v>
      </c>
      <c r="AG25" s="55" t="s">
        <v>161</v>
      </c>
      <c r="AH25" s="55">
        <v>14</v>
      </c>
      <c r="AI25" s="55">
        <v>40</v>
      </c>
      <c r="AJ25" s="56">
        <v>76.11</v>
      </c>
      <c r="AK25" s="58" t="s">
        <v>150</v>
      </c>
      <c r="AL25" s="58" t="s">
        <v>150</v>
      </c>
      <c r="AM25" s="58" t="s">
        <v>150</v>
      </c>
      <c r="AN25" s="55">
        <v>19</v>
      </c>
      <c r="AO25" s="55">
        <v>21</v>
      </c>
      <c r="AP25" s="55">
        <v>7</v>
      </c>
      <c r="AQ25" s="55">
        <v>9</v>
      </c>
      <c r="AR25" s="55" t="s">
        <v>265</v>
      </c>
      <c r="AS25" s="55">
        <v>21</v>
      </c>
      <c r="AT25" s="51">
        <v>19</v>
      </c>
      <c r="AU25" s="51">
        <v>132.19999999999999</v>
      </c>
      <c r="AV25" s="51">
        <v>19</v>
      </c>
      <c r="AW25" s="51">
        <v>22.3</v>
      </c>
      <c r="AX25" s="51" t="s">
        <v>155</v>
      </c>
    </row>
    <row r="26" spans="1:50" s="51" customFormat="1" x14ac:dyDescent="0.25">
      <c r="A26" t="s">
        <v>201</v>
      </c>
      <c r="B26" s="2" t="s">
        <v>202</v>
      </c>
      <c r="C26" s="64">
        <v>44743</v>
      </c>
      <c r="D26" s="64">
        <v>44378</v>
      </c>
      <c r="E26" t="s">
        <v>165</v>
      </c>
      <c r="F26" t="s">
        <v>159</v>
      </c>
      <c r="G26" t="s">
        <v>153</v>
      </c>
      <c r="H26" s="56">
        <v>22</v>
      </c>
      <c r="I26" s="56">
        <v>11</v>
      </c>
      <c r="J26" s="56">
        <v>0</v>
      </c>
      <c r="K26" s="56">
        <v>0</v>
      </c>
      <c r="L26" s="56">
        <v>16</v>
      </c>
      <c r="M26" s="56">
        <v>7</v>
      </c>
      <c r="N26" s="56">
        <v>14</v>
      </c>
      <c r="O26" s="56">
        <v>22</v>
      </c>
      <c r="P26" s="56">
        <v>14</v>
      </c>
      <c r="Q26" s="56">
        <v>11</v>
      </c>
      <c r="R26" s="63">
        <v>0</v>
      </c>
      <c r="S26" s="63">
        <v>0</v>
      </c>
      <c r="T26" s="56">
        <v>71</v>
      </c>
      <c r="U26" s="55">
        <v>72</v>
      </c>
      <c r="V26" s="56">
        <v>5</v>
      </c>
      <c r="W26" s="56">
        <v>15</v>
      </c>
      <c r="X26" s="56">
        <v>11.8</v>
      </c>
      <c r="Y26" s="56">
        <v>14</v>
      </c>
      <c r="Z26" s="56">
        <v>0</v>
      </c>
      <c r="AA26" s="56">
        <v>26</v>
      </c>
      <c r="AB26" s="61">
        <v>0</v>
      </c>
      <c r="AC26" s="61">
        <v>115033</v>
      </c>
      <c r="AD26" s="56">
        <v>1</v>
      </c>
      <c r="AE26" s="62">
        <v>5392.57</v>
      </c>
      <c r="AF26" s="56" t="s">
        <v>150</v>
      </c>
      <c r="AG26" s="56" t="s">
        <v>161</v>
      </c>
      <c r="AH26" s="56">
        <v>36</v>
      </c>
      <c r="AI26" s="56">
        <v>36</v>
      </c>
      <c r="AJ26" s="55">
        <v>54.81</v>
      </c>
      <c r="AK26" s="56">
        <v>0</v>
      </c>
      <c r="AL26" s="56">
        <v>0</v>
      </c>
      <c r="AM26" s="56" t="s">
        <v>153</v>
      </c>
      <c r="AN26" s="56">
        <v>64</v>
      </c>
      <c r="AO26" s="56">
        <v>65</v>
      </c>
      <c r="AP26" s="56">
        <v>7</v>
      </c>
      <c r="AQ26" s="56">
        <v>7</v>
      </c>
      <c r="AR26" s="56" t="s">
        <v>265</v>
      </c>
      <c r="AS26" s="56">
        <v>7</v>
      </c>
      <c r="AT26">
        <v>0</v>
      </c>
      <c r="AU26">
        <v>0</v>
      </c>
      <c r="AV26">
        <v>0</v>
      </c>
      <c r="AW26">
        <v>0</v>
      </c>
      <c r="AX26" t="s">
        <v>162</v>
      </c>
    </row>
    <row r="27" spans="1:50" s="51" customFormat="1" x14ac:dyDescent="0.25">
      <c r="A27" t="s">
        <v>203</v>
      </c>
      <c r="B27" s="2" t="s">
        <v>204</v>
      </c>
      <c r="C27" s="64">
        <v>44743</v>
      </c>
      <c r="D27" s="64">
        <v>44378</v>
      </c>
      <c r="E27" t="s">
        <v>165</v>
      </c>
      <c r="F27" t="s">
        <v>152</v>
      </c>
      <c r="G27" t="s">
        <v>153</v>
      </c>
      <c r="H27" s="56">
        <v>35</v>
      </c>
      <c r="I27" s="56">
        <v>15</v>
      </c>
      <c r="J27" s="56">
        <v>0</v>
      </c>
      <c r="K27" s="56">
        <v>1</v>
      </c>
      <c r="L27" s="56">
        <v>13</v>
      </c>
      <c r="M27" s="56">
        <v>8</v>
      </c>
      <c r="N27" s="56">
        <v>15</v>
      </c>
      <c r="O27" s="56">
        <v>25</v>
      </c>
      <c r="P27" s="56">
        <v>14</v>
      </c>
      <c r="Q27" s="56">
        <v>23</v>
      </c>
      <c r="R27" s="63">
        <v>0</v>
      </c>
      <c r="S27" s="63">
        <v>0</v>
      </c>
      <c r="T27" s="56">
        <v>58</v>
      </c>
      <c r="U27" s="56">
        <v>58</v>
      </c>
      <c r="V27" s="56">
        <v>14</v>
      </c>
      <c r="W27" s="56">
        <v>26</v>
      </c>
      <c r="X27" s="56">
        <v>26.3</v>
      </c>
      <c r="Y27" s="56">
        <v>26</v>
      </c>
      <c r="Z27" s="56">
        <v>0</v>
      </c>
      <c r="AA27" s="56">
        <v>10</v>
      </c>
      <c r="AB27" s="61">
        <v>0</v>
      </c>
      <c r="AC27" s="61">
        <v>205148</v>
      </c>
      <c r="AD27" s="56">
        <v>3</v>
      </c>
      <c r="AE27" s="62">
        <v>5392.57</v>
      </c>
      <c r="AF27" s="56" t="s">
        <v>150</v>
      </c>
      <c r="AG27" s="56" t="s">
        <v>161</v>
      </c>
      <c r="AH27" s="56">
        <v>10</v>
      </c>
      <c r="AI27" s="56">
        <v>11</v>
      </c>
      <c r="AJ27" s="56">
        <v>41.14</v>
      </c>
      <c r="AK27" s="56">
        <v>0</v>
      </c>
      <c r="AL27" s="56">
        <v>0</v>
      </c>
      <c r="AM27" s="56" t="s">
        <v>153</v>
      </c>
      <c r="AN27" s="56">
        <v>56</v>
      </c>
      <c r="AO27" s="56">
        <v>56</v>
      </c>
      <c r="AP27" s="56">
        <v>2</v>
      </c>
      <c r="AQ27" s="56">
        <v>2</v>
      </c>
      <c r="AR27" s="56" t="s">
        <v>265</v>
      </c>
      <c r="AS27" s="56">
        <v>5</v>
      </c>
      <c r="AT27">
        <v>0</v>
      </c>
      <c r="AU27">
        <v>0</v>
      </c>
      <c r="AV27">
        <v>0</v>
      </c>
      <c r="AW27">
        <v>0</v>
      </c>
      <c r="AX27" t="s">
        <v>162</v>
      </c>
    </row>
    <row r="28" spans="1:50" s="51" customFormat="1" x14ac:dyDescent="0.25">
      <c r="A28" s="51" t="s">
        <v>205</v>
      </c>
      <c r="B28" s="66" t="s">
        <v>150</v>
      </c>
      <c r="C28" s="55" t="s">
        <v>150</v>
      </c>
      <c r="D28" s="55" t="s">
        <v>150</v>
      </c>
      <c r="E28" s="51" t="s">
        <v>151</v>
      </c>
      <c r="F28" s="51" t="s">
        <v>152</v>
      </c>
      <c r="G28" s="51" t="s">
        <v>153</v>
      </c>
      <c r="H28" s="55">
        <v>74</v>
      </c>
      <c r="I28" s="55">
        <v>19</v>
      </c>
      <c r="J28" s="55">
        <v>3</v>
      </c>
      <c r="K28" s="55">
        <v>14</v>
      </c>
      <c r="L28" s="55">
        <v>16</v>
      </c>
      <c r="M28" s="55">
        <v>6</v>
      </c>
      <c r="N28" s="55">
        <v>33</v>
      </c>
      <c r="O28" s="55">
        <v>25</v>
      </c>
      <c r="P28" s="55">
        <v>11</v>
      </c>
      <c r="Q28" s="55">
        <v>17</v>
      </c>
      <c r="R28" s="55">
        <v>65</v>
      </c>
      <c r="S28" s="55">
        <v>75</v>
      </c>
      <c r="T28" s="55">
        <v>13</v>
      </c>
      <c r="U28" s="55">
        <v>24</v>
      </c>
      <c r="V28" s="55">
        <v>2</v>
      </c>
      <c r="W28" s="55">
        <v>22</v>
      </c>
      <c r="X28" s="58" t="s">
        <v>150</v>
      </c>
      <c r="Y28" s="58" t="s">
        <v>150</v>
      </c>
      <c r="Z28" s="55">
        <v>0</v>
      </c>
      <c r="AA28" s="55">
        <v>0</v>
      </c>
      <c r="AB28" s="59" t="s">
        <v>150</v>
      </c>
      <c r="AC28" s="59" t="s">
        <v>150</v>
      </c>
      <c r="AD28" s="55">
        <v>0</v>
      </c>
      <c r="AE28" s="60" t="s">
        <v>150</v>
      </c>
      <c r="AF28" s="56" t="s">
        <v>150</v>
      </c>
      <c r="AG28" s="55" t="s">
        <v>161</v>
      </c>
      <c r="AH28" s="55">
        <v>31</v>
      </c>
      <c r="AI28" s="55">
        <v>100</v>
      </c>
      <c r="AJ28" s="55">
        <v>40.98</v>
      </c>
      <c r="AK28" s="58" t="s">
        <v>150</v>
      </c>
      <c r="AL28" s="58" t="s">
        <v>150</v>
      </c>
      <c r="AM28" s="58" t="s">
        <v>150</v>
      </c>
      <c r="AN28" s="55">
        <v>9</v>
      </c>
      <c r="AO28" s="55">
        <v>15</v>
      </c>
      <c r="AP28" s="55">
        <v>4</v>
      </c>
      <c r="AQ28" s="55">
        <v>9</v>
      </c>
      <c r="AR28" s="55">
        <v>1</v>
      </c>
      <c r="AS28" s="55">
        <v>8</v>
      </c>
      <c r="AT28" s="51">
        <v>14</v>
      </c>
      <c r="AU28" s="51">
        <v>100.7</v>
      </c>
      <c r="AV28" s="51">
        <v>12</v>
      </c>
      <c r="AW28" s="51">
        <v>10.199999999999999</v>
      </c>
      <c r="AX28" s="51" t="s">
        <v>155</v>
      </c>
    </row>
    <row r="29" spans="1:50" s="51" customFormat="1" x14ac:dyDescent="0.25">
      <c r="A29" s="51" t="s">
        <v>206</v>
      </c>
      <c r="B29" s="66" t="s">
        <v>150</v>
      </c>
      <c r="C29" s="55" t="s">
        <v>150</v>
      </c>
      <c r="D29" s="55" t="s">
        <v>150</v>
      </c>
      <c r="E29" s="51" t="s">
        <v>193</v>
      </c>
      <c r="F29" s="51" t="s">
        <v>150</v>
      </c>
      <c r="G29" s="51" t="s">
        <v>153</v>
      </c>
      <c r="H29" s="55">
        <v>94</v>
      </c>
      <c r="I29" s="55">
        <v>22</v>
      </c>
      <c r="J29" s="55">
        <v>3</v>
      </c>
      <c r="K29" s="55">
        <v>7</v>
      </c>
      <c r="L29" s="55">
        <v>3</v>
      </c>
      <c r="M29" s="55">
        <v>16</v>
      </c>
      <c r="N29" s="55">
        <v>43</v>
      </c>
      <c r="O29" s="55">
        <v>37</v>
      </c>
      <c r="P29" s="55">
        <v>30</v>
      </c>
      <c r="Q29" s="55">
        <v>20</v>
      </c>
      <c r="R29" s="58" t="s">
        <v>150</v>
      </c>
      <c r="S29" s="58" t="s">
        <v>150</v>
      </c>
      <c r="T29" s="55">
        <v>11</v>
      </c>
      <c r="U29" s="56">
        <v>17</v>
      </c>
      <c r="V29" s="55">
        <v>2</v>
      </c>
      <c r="W29" s="55">
        <v>21</v>
      </c>
      <c r="X29" s="58" t="s">
        <v>150</v>
      </c>
      <c r="Y29" s="58" t="s">
        <v>150</v>
      </c>
      <c r="Z29" s="55">
        <v>2</v>
      </c>
      <c r="AA29" s="55">
        <v>3</v>
      </c>
      <c r="AB29" s="59" t="s">
        <v>150</v>
      </c>
      <c r="AC29" s="59" t="s">
        <v>150</v>
      </c>
      <c r="AD29" s="55">
        <v>1</v>
      </c>
      <c r="AE29" s="60" t="s">
        <v>150</v>
      </c>
      <c r="AF29" s="56" t="s">
        <v>150</v>
      </c>
      <c r="AG29" s="58" t="s">
        <v>150</v>
      </c>
      <c r="AH29" s="55">
        <v>61</v>
      </c>
      <c r="AI29" s="55">
        <v>82</v>
      </c>
      <c r="AJ29" s="56">
        <v>47.53</v>
      </c>
      <c r="AK29" s="58" t="s">
        <v>150</v>
      </c>
      <c r="AL29" s="58" t="s">
        <v>150</v>
      </c>
      <c r="AM29" s="58" t="s">
        <v>150</v>
      </c>
      <c r="AN29" s="55">
        <v>9</v>
      </c>
      <c r="AO29" s="55">
        <v>13</v>
      </c>
      <c r="AP29" s="55">
        <v>2</v>
      </c>
      <c r="AQ29" s="55">
        <v>4</v>
      </c>
      <c r="AR29" s="55" t="s">
        <v>265</v>
      </c>
      <c r="AS29" s="55">
        <v>1</v>
      </c>
      <c r="AT29" s="51">
        <v>0</v>
      </c>
      <c r="AU29" s="51">
        <v>0</v>
      </c>
      <c r="AV29" s="51">
        <v>0</v>
      </c>
      <c r="AW29" s="51">
        <v>0</v>
      </c>
      <c r="AX29" s="51" t="s">
        <v>155</v>
      </c>
    </row>
    <row r="30" spans="1:50" s="51" customFormat="1" x14ac:dyDescent="0.25">
      <c r="A30" t="s">
        <v>207</v>
      </c>
      <c r="B30" s="2" t="s">
        <v>208</v>
      </c>
      <c r="C30" s="64">
        <v>44896</v>
      </c>
      <c r="D30" s="64">
        <v>44531</v>
      </c>
      <c r="E30" t="s">
        <v>151</v>
      </c>
      <c r="F30" t="s">
        <v>152</v>
      </c>
      <c r="G30" t="s">
        <v>153</v>
      </c>
      <c r="H30" s="56">
        <v>66</v>
      </c>
      <c r="I30" s="56">
        <v>37</v>
      </c>
      <c r="J30" s="56">
        <v>4</v>
      </c>
      <c r="K30" s="56">
        <v>3</v>
      </c>
      <c r="L30" s="56">
        <v>7</v>
      </c>
      <c r="M30" s="56">
        <v>11</v>
      </c>
      <c r="N30" s="56">
        <v>39</v>
      </c>
      <c r="O30" s="56">
        <v>31</v>
      </c>
      <c r="P30" s="56">
        <v>22</v>
      </c>
      <c r="Q30" s="56">
        <v>17</v>
      </c>
      <c r="R30" s="56">
        <v>53</v>
      </c>
      <c r="S30" s="56">
        <v>53</v>
      </c>
      <c r="T30" s="56">
        <v>55</v>
      </c>
      <c r="U30" s="55">
        <v>56</v>
      </c>
      <c r="V30" s="56">
        <v>13</v>
      </c>
      <c r="W30" s="56">
        <v>54</v>
      </c>
      <c r="X30" s="56">
        <v>31.8</v>
      </c>
      <c r="Y30" s="56">
        <v>23</v>
      </c>
      <c r="Z30" s="56">
        <v>3</v>
      </c>
      <c r="AA30" s="56">
        <v>64</v>
      </c>
      <c r="AB30" s="61">
        <v>86095</v>
      </c>
      <c r="AC30" s="61">
        <v>522921</v>
      </c>
      <c r="AD30" s="56">
        <v>1</v>
      </c>
      <c r="AE30" s="62">
        <v>10354.48</v>
      </c>
      <c r="AF30" s="55" t="s">
        <v>150</v>
      </c>
      <c r="AG30" s="56" t="s">
        <v>161</v>
      </c>
      <c r="AH30" s="56">
        <v>60</v>
      </c>
      <c r="AI30" s="56">
        <v>61</v>
      </c>
      <c r="AJ30" s="55">
        <v>48.41</v>
      </c>
      <c r="AK30" s="56">
        <v>0</v>
      </c>
      <c r="AL30" s="56">
        <v>0</v>
      </c>
      <c r="AM30" s="56" t="s">
        <v>153</v>
      </c>
      <c r="AN30" s="56">
        <v>35</v>
      </c>
      <c r="AO30" s="56">
        <v>36</v>
      </c>
      <c r="AP30" s="56">
        <v>20</v>
      </c>
      <c r="AQ30" s="56">
        <v>20</v>
      </c>
      <c r="AR30" s="56">
        <v>3</v>
      </c>
      <c r="AS30" s="56">
        <v>42</v>
      </c>
      <c r="AT30">
        <v>54</v>
      </c>
      <c r="AU30">
        <v>52.5</v>
      </c>
      <c r="AV30">
        <v>54</v>
      </c>
      <c r="AW30">
        <v>4.2</v>
      </c>
      <c r="AX30" t="s">
        <v>162</v>
      </c>
    </row>
    <row r="31" spans="1:50" s="51" customFormat="1" x14ac:dyDescent="0.25">
      <c r="A31" t="s">
        <v>209</v>
      </c>
      <c r="B31" s="2" t="s">
        <v>210</v>
      </c>
      <c r="C31" s="64">
        <v>44743</v>
      </c>
      <c r="D31" s="64">
        <v>44378</v>
      </c>
      <c r="E31" t="s">
        <v>151</v>
      </c>
      <c r="F31" t="s">
        <v>152</v>
      </c>
      <c r="G31" t="s">
        <v>153</v>
      </c>
      <c r="H31" s="56">
        <v>90</v>
      </c>
      <c r="I31" s="56">
        <v>36</v>
      </c>
      <c r="J31" s="56">
        <v>4</v>
      </c>
      <c r="K31" s="56">
        <v>3</v>
      </c>
      <c r="L31" s="56">
        <v>0</v>
      </c>
      <c r="M31" s="56">
        <v>6</v>
      </c>
      <c r="N31" s="56">
        <v>50</v>
      </c>
      <c r="O31" s="56">
        <v>40</v>
      </c>
      <c r="P31" s="56">
        <v>32</v>
      </c>
      <c r="Q31" s="56">
        <v>21</v>
      </c>
      <c r="R31" s="56">
        <v>45</v>
      </c>
      <c r="S31" s="56">
        <v>45</v>
      </c>
      <c r="T31" s="56">
        <v>47</v>
      </c>
      <c r="U31" s="56">
        <v>56</v>
      </c>
      <c r="V31" s="56">
        <v>24</v>
      </c>
      <c r="W31" s="56">
        <v>56</v>
      </c>
      <c r="X31" s="56">
        <v>29.5</v>
      </c>
      <c r="Y31" s="56">
        <v>25</v>
      </c>
      <c r="Z31" s="56">
        <v>0</v>
      </c>
      <c r="AA31" s="56">
        <v>0</v>
      </c>
      <c r="AB31" s="61">
        <v>6572</v>
      </c>
      <c r="AC31" s="61">
        <v>316500</v>
      </c>
      <c r="AD31" s="56">
        <v>1</v>
      </c>
      <c r="AE31" s="62">
        <v>10354.48</v>
      </c>
      <c r="AF31" s="56" t="s">
        <v>150</v>
      </c>
      <c r="AG31" s="56" t="s">
        <v>161</v>
      </c>
      <c r="AH31" s="56">
        <v>41</v>
      </c>
      <c r="AI31" s="56">
        <v>45</v>
      </c>
      <c r="AJ31" s="56">
        <v>43.69</v>
      </c>
      <c r="AK31" s="56">
        <v>0</v>
      </c>
      <c r="AL31" s="56">
        <v>0</v>
      </c>
      <c r="AM31" s="56" t="s">
        <v>153</v>
      </c>
      <c r="AN31" s="56">
        <v>32</v>
      </c>
      <c r="AO31" s="56">
        <v>37</v>
      </c>
      <c r="AP31" s="56">
        <v>15</v>
      </c>
      <c r="AQ31" s="56">
        <v>19</v>
      </c>
      <c r="AR31" s="56">
        <v>2</v>
      </c>
      <c r="AS31" s="56">
        <v>47</v>
      </c>
      <c r="AT31">
        <v>21</v>
      </c>
      <c r="AU31">
        <v>52.3</v>
      </c>
      <c r="AV31">
        <v>21</v>
      </c>
      <c r="AW31">
        <v>6</v>
      </c>
      <c r="AX31" t="s">
        <v>162</v>
      </c>
    </row>
    <row r="32" spans="1:50" s="51" customFormat="1" x14ac:dyDescent="0.25">
      <c r="A32" t="s">
        <v>211</v>
      </c>
      <c r="B32" s="2" t="s">
        <v>212</v>
      </c>
      <c r="C32" s="64">
        <v>44835</v>
      </c>
      <c r="D32" s="64">
        <v>44470</v>
      </c>
      <c r="E32" t="s">
        <v>165</v>
      </c>
      <c r="F32" t="s">
        <v>152</v>
      </c>
      <c r="G32" t="s">
        <v>153</v>
      </c>
      <c r="H32" s="56">
        <v>48</v>
      </c>
      <c r="I32" s="56">
        <v>36</v>
      </c>
      <c r="J32" s="56">
        <v>1</v>
      </c>
      <c r="K32" s="56">
        <v>0</v>
      </c>
      <c r="L32" s="56">
        <v>0</v>
      </c>
      <c r="M32" s="56">
        <v>9</v>
      </c>
      <c r="N32" s="56">
        <v>25</v>
      </c>
      <c r="O32" s="56">
        <v>38</v>
      </c>
      <c r="P32" s="56">
        <v>26</v>
      </c>
      <c r="Q32" s="56">
        <v>5</v>
      </c>
      <c r="R32" s="56">
        <v>4</v>
      </c>
      <c r="S32" s="56">
        <v>4</v>
      </c>
      <c r="T32" s="56">
        <v>46</v>
      </c>
      <c r="U32" s="55">
        <v>47</v>
      </c>
      <c r="V32" s="56">
        <v>19</v>
      </c>
      <c r="W32" s="56">
        <v>44</v>
      </c>
      <c r="X32" s="56">
        <v>44.5</v>
      </c>
      <c r="Y32" s="56">
        <v>45</v>
      </c>
      <c r="Z32" s="56">
        <v>0</v>
      </c>
      <c r="AA32" s="56">
        <v>1</v>
      </c>
      <c r="AB32" s="61">
        <v>0</v>
      </c>
      <c r="AC32" s="61">
        <v>513173</v>
      </c>
      <c r="AD32" s="56">
        <v>1</v>
      </c>
      <c r="AE32" s="62">
        <v>5392.57</v>
      </c>
      <c r="AF32" s="56" t="s">
        <v>150</v>
      </c>
      <c r="AG32" s="56" t="s">
        <v>161</v>
      </c>
      <c r="AH32" s="56">
        <v>1</v>
      </c>
      <c r="AI32" s="56">
        <v>4</v>
      </c>
      <c r="AJ32" s="55">
        <v>61.67</v>
      </c>
      <c r="AK32" s="56">
        <v>0</v>
      </c>
      <c r="AL32" s="56">
        <v>0</v>
      </c>
      <c r="AM32" s="56" t="s">
        <v>153</v>
      </c>
      <c r="AN32" s="56">
        <v>36</v>
      </c>
      <c r="AO32" s="56">
        <v>37</v>
      </c>
      <c r="AP32" s="56">
        <v>10</v>
      </c>
      <c r="AQ32" s="56">
        <v>10</v>
      </c>
      <c r="AR32" s="56">
        <v>1</v>
      </c>
      <c r="AS32" s="56">
        <v>2</v>
      </c>
      <c r="AT32">
        <v>3</v>
      </c>
      <c r="AU32">
        <v>41.7</v>
      </c>
      <c r="AV32">
        <v>3</v>
      </c>
      <c r="AW32">
        <v>7.7</v>
      </c>
      <c r="AX32" t="s">
        <v>162</v>
      </c>
    </row>
    <row r="33" spans="1:50" s="51" customFormat="1" x14ac:dyDescent="0.25">
      <c r="A33" t="s">
        <v>213</v>
      </c>
      <c r="B33" s="2" t="s">
        <v>214</v>
      </c>
      <c r="C33" s="64">
        <v>44896</v>
      </c>
      <c r="D33" s="64">
        <v>44531</v>
      </c>
      <c r="E33" t="s">
        <v>165</v>
      </c>
      <c r="F33" t="s">
        <v>152</v>
      </c>
      <c r="G33" t="s">
        <v>153</v>
      </c>
      <c r="H33" s="56">
        <v>45</v>
      </c>
      <c r="I33" s="56">
        <v>41</v>
      </c>
      <c r="J33" s="56">
        <v>1</v>
      </c>
      <c r="K33" s="56">
        <v>0</v>
      </c>
      <c r="L33" s="56">
        <v>1</v>
      </c>
      <c r="M33" s="56">
        <v>16</v>
      </c>
      <c r="N33" s="56">
        <v>26</v>
      </c>
      <c r="O33" s="56">
        <v>35</v>
      </c>
      <c r="P33" s="56">
        <v>25</v>
      </c>
      <c r="Q33" s="56">
        <v>10</v>
      </c>
      <c r="R33" s="56">
        <v>2</v>
      </c>
      <c r="S33" s="56">
        <v>2</v>
      </c>
      <c r="T33" s="56">
        <v>45</v>
      </c>
      <c r="U33" s="56">
        <v>45</v>
      </c>
      <c r="V33" s="56">
        <v>23</v>
      </c>
      <c r="W33" s="56">
        <v>43</v>
      </c>
      <c r="X33" s="56">
        <v>41.6</v>
      </c>
      <c r="Y33" s="56">
        <v>41</v>
      </c>
      <c r="Z33" s="56">
        <v>0</v>
      </c>
      <c r="AA33" s="56">
        <v>2</v>
      </c>
      <c r="AB33" s="61">
        <v>5507</v>
      </c>
      <c r="AC33" s="61">
        <v>526725</v>
      </c>
      <c r="AD33" s="56">
        <v>1</v>
      </c>
      <c r="AE33" s="62">
        <v>5392.57</v>
      </c>
      <c r="AF33" s="56" t="s">
        <v>150</v>
      </c>
      <c r="AG33" s="56" t="s">
        <v>161</v>
      </c>
      <c r="AH33" s="56">
        <v>2</v>
      </c>
      <c r="AI33" s="56">
        <v>2</v>
      </c>
      <c r="AJ33" s="56">
        <v>71.56</v>
      </c>
      <c r="AK33" s="56">
        <v>0</v>
      </c>
      <c r="AL33" s="56">
        <v>0</v>
      </c>
      <c r="AM33" s="56" t="s">
        <v>153</v>
      </c>
      <c r="AN33" s="56">
        <v>32</v>
      </c>
      <c r="AO33" s="56">
        <v>32</v>
      </c>
      <c r="AP33" s="56">
        <v>13</v>
      </c>
      <c r="AQ33" s="56">
        <v>13</v>
      </c>
      <c r="AR33" s="56" t="s">
        <v>265</v>
      </c>
      <c r="AS33" s="56">
        <v>2</v>
      </c>
      <c r="AT33">
        <v>2</v>
      </c>
      <c r="AU33">
        <v>169.5</v>
      </c>
      <c r="AV33">
        <v>2</v>
      </c>
      <c r="AW33">
        <v>40</v>
      </c>
      <c r="AX33" t="s">
        <v>162</v>
      </c>
    </row>
    <row r="34" spans="1:50" s="51" customFormat="1" x14ac:dyDescent="0.25">
      <c r="A34" t="s">
        <v>215</v>
      </c>
      <c r="B34" s="2" t="s">
        <v>216</v>
      </c>
      <c r="C34" s="64">
        <v>44835</v>
      </c>
      <c r="D34" s="64">
        <v>44470</v>
      </c>
      <c r="E34" t="s">
        <v>165</v>
      </c>
      <c r="F34" t="s">
        <v>152</v>
      </c>
      <c r="G34" t="s">
        <v>153</v>
      </c>
      <c r="H34" s="56">
        <v>37</v>
      </c>
      <c r="I34" s="56">
        <v>9</v>
      </c>
      <c r="J34" s="56">
        <v>1</v>
      </c>
      <c r="K34" s="56">
        <v>2</v>
      </c>
      <c r="L34" s="56">
        <v>28</v>
      </c>
      <c r="M34" s="56">
        <v>12</v>
      </c>
      <c r="N34" s="56">
        <v>18</v>
      </c>
      <c r="O34" s="56">
        <v>24</v>
      </c>
      <c r="P34" s="56">
        <v>18</v>
      </c>
      <c r="Q34" s="56">
        <v>8</v>
      </c>
      <c r="R34" s="56">
        <v>7</v>
      </c>
      <c r="S34" s="56">
        <v>7</v>
      </c>
      <c r="T34" s="56">
        <v>128</v>
      </c>
      <c r="U34" s="55">
        <v>128</v>
      </c>
      <c r="V34" s="56">
        <v>12</v>
      </c>
      <c r="W34" s="56">
        <v>35</v>
      </c>
      <c r="X34" s="56">
        <v>28.9</v>
      </c>
      <c r="Y34" s="56">
        <v>27</v>
      </c>
      <c r="Z34" s="56">
        <v>0</v>
      </c>
      <c r="AA34" s="56">
        <v>5</v>
      </c>
      <c r="AB34" s="61">
        <v>19</v>
      </c>
      <c r="AC34" s="61">
        <v>501863</v>
      </c>
      <c r="AD34" s="56">
        <v>1</v>
      </c>
      <c r="AE34" s="62">
        <v>5392.57</v>
      </c>
      <c r="AF34" s="56" t="s">
        <v>150</v>
      </c>
      <c r="AG34" s="56" t="s">
        <v>161</v>
      </c>
      <c r="AH34" s="56">
        <v>20</v>
      </c>
      <c r="AI34" s="56">
        <v>25</v>
      </c>
      <c r="AJ34" s="55">
        <v>41.4</v>
      </c>
      <c r="AK34" s="56">
        <v>0</v>
      </c>
      <c r="AL34" s="56">
        <v>0</v>
      </c>
      <c r="AM34" s="56" t="s">
        <v>153</v>
      </c>
      <c r="AN34" s="56">
        <v>109</v>
      </c>
      <c r="AO34" s="56">
        <v>109</v>
      </c>
      <c r="AP34" s="56">
        <v>19</v>
      </c>
      <c r="AQ34" s="56">
        <v>19</v>
      </c>
      <c r="AR34" s="56" t="s">
        <v>265</v>
      </c>
      <c r="AS34" s="56">
        <v>5</v>
      </c>
      <c r="AT34">
        <v>2</v>
      </c>
      <c r="AU34">
        <v>86.5</v>
      </c>
      <c r="AV34">
        <v>2</v>
      </c>
      <c r="AW34">
        <v>2.5</v>
      </c>
      <c r="AX34" t="s">
        <v>162</v>
      </c>
    </row>
    <row r="35" spans="1:50" s="51" customFormat="1" x14ac:dyDescent="0.25">
      <c r="A35" s="51" t="s">
        <v>217</v>
      </c>
      <c r="B35" s="66" t="s">
        <v>150</v>
      </c>
      <c r="C35" s="55" t="s">
        <v>150</v>
      </c>
      <c r="D35" s="55" t="s">
        <v>150</v>
      </c>
      <c r="E35" s="51" t="s">
        <v>151</v>
      </c>
      <c r="F35" s="51" t="s">
        <v>152</v>
      </c>
      <c r="G35" s="51" t="s">
        <v>153</v>
      </c>
      <c r="H35" s="55">
        <v>14</v>
      </c>
      <c r="I35" s="55">
        <v>5</v>
      </c>
      <c r="J35" s="55">
        <v>0</v>
      </c>
      <c r="K35" s="55">
        <v>3</v>
      </c>
      <c r="L35" s="55">
        <v>5</v>
      </c>
      <c r="M35" s="55">
        <v>6</v>
      </c>
      <c r="N35" s="55">
        <v>9</v>
      </c>
      <c r="O35" s="55">
        <v>9</v>
      </c>
      <c r="P35" s="55">
        <v>2</v>
      </c>
      <c r="Q35" s="55">
        <v>3</v>
      </c>
      <c r="R35" s="55">
        <v>13</v>
      </c>
      <c r="S35" s="55">
        <v>14</v>
      </c>
      <c r="T35" s="55">
        <v>2</v>
      </c>
      <c r="U35" s="56">
        <v>2</v>
      </c>
      <c r="V35" s="55">
        <v>1</v>
      </c>
      <c r="W35" s="55">
        <v>1</v>
      </c>
      <c r="X35" s="58" t="s">
        <v>150</v>
      </c>
      <c r="Y35" s="58" t="s">
        <v>150</v>
      </c>
      <c r="Z35" s="55">
        <v>0</v>
      </c>
      <c r="AA35" s="55">
        <v>0</v>
      </c>
      <c r="AB35" s="59" t="s">
        <v>150</v>
      </c>
      <c r="AC35" s="59" t="s">
        <v>150</v>
      </c>
      <c r="AD35" s="55">
        <v>0</v>
      </c>
      <c r="AE35" s="60" t="s">
        <v>150</v>
      </c>
      <c r="AF35" s="56" t="s">
        <v>150</v>
      </c>
      <c r="AG35" s="55" t="s">
        <v>161</v>
      </c>
      <c r="AH35" s="55">
        <v>25</v>
      </c>
      <c r="AI35" s="55">
        <v>26</v>
      </c>
      <c r="AJ35" s="56">
        <v>41.33</v>
      </c>
      <c r="AK35" s="58" t="s">
        <v>150</v>
      </c>
      <c r="AL35" s="58" t="s">
        <v>150</v>
      </c>
      <c r="AM35" s="58" t="s">
        <v>150</v>
      </c>
      <c r="AN35" s="55">
        <v>2</v>
      </c>
      <c r="AO35" s="55">
        <v>2</v>
      </c>
      <c r="AP35" s="55" t="s">
        <v>265</v>
      </c>
      <c r="AQ35" s="55" t="s">
        <v>265</v>
      </c>
      <c r="AR35" s="55" t="s">
        <v>265</v>
      </c>
      <c r="AS35" s="55">
        <v>1</v>
      </c>
      <c r="AT35" s="51">
        <v>5</v>
      </c>
      <c r="AU35" s="51">
        <v>32.200000000000003</v>
      </c>
      <c r="AV35" s="51">
        <v>6</v>
      </c>
      <c r="AW35" s="51">
        <v>8</v>
      </c>
      <c r="AX35" s="51" t="s">
        <v>155</v>
      </c>
    </row>
    <row r="36" spans="1:50" s="51" customFormat="1" x14ac:dyDescent="0.25">
      <c r="A36" s="51" t="s">
        <v>218</v>
      </c>
      <c r="B36" s="66" t="s">
        <v>150</v>
      </c>
      <c r="C36" s="55" t="s">
        <v>150</v>
      </c>
      <c r="D36" s="55" t="s">
        <v>150</v>
      </c>
      <c r="E36" s="51" t="s">
        <v>151</v>
      </c>
      <c r="F36" s="51" t="s">
        <v>152</v>
      </c>
      <c r="G36" s="51" t="s">
        <v>153</v>
      </c>
      <c r="H36" s="55">
        <v>28</v>
      </c>
      <c r="I36" s="55">
        <v>14</v>
      </c>
      <c r="J36" s="55">
        <v>0</v>
      </c>
      <c r="K36" s="55">
        <v>4</v>
      </c>
      <c r="L36" s="55">
        <v>7</v>
      </c>
      <c r="M36" s="55">
        <v>10</v>
      </c>
      <c r="N36" s="55">
        <v>17</v>
      </c>
      <c r="O36" s="55">
        <v>11</v>
      </c>
      <c r="P36" s="55">
        <v>3</v>
      </c>
      <c r="Q36" s="55">
        <v>8</v>
      </c>
      <c r="R36" s="55">
        <v>17</v>
      </c>
      <c r="S36" s="55">
        <v>18</v>
      </c>
      <c r="T36" s="55">
        <v>13</v>
      </c>
      <c r="U36" s="55">
        <v>14</v>
      </c>
      <c r="V36" s="55">
        <v>3</v>
      </c>
      <c r="W36" s="55">
        <v>13</v>
      </c>
      <c r="X36" s="58" t="s">
        <v>150</v>
      </c>
      <c r="Y36" s="58" t="s">
        <v>150</v>
      </c>
      <c r="Z36" s="55">
        <v>0</v>
      </c>
      <c r="AA36" s="55">
        <v>0</v>
      </c>
      <c r="AB36" s="59" t="s">
        <v>150</v>
      </c>
      <c r="AC36" s="59" t="s">
        <v>150</v>
      </c>
      <c r="AD36" s="55">
        <v>1</v>
      </c>
      <c r="AE36" s="60" t="s">
        <v>150</v>
      </c>
      <c r="AF36" s="56" t="s">
        <v>150</v>
      </c>
      <c r="AG36" s="55" t="s">
        <v>161</v>
      </c>
      <c r="AH36" s="55">
        <v>21</v>
      </c>
      <c r="AI36" s="55">
        <v>26</v>
      </c>
      <c r="AJ36" s="55">
        <v>41.94</v>
      </c>
      <c r="AK36" s="58" t="s">
        <v>150</v>
      </c>
      <c r="AL36" s="58" t="s">
        <v>150</v>
      </c>
      <c r="AM36" s="58" t="s">
        <v>150</v>
      </c>
      <c r="AN36" s="55">
        <v>11</v>
      </c>
      <c r="AO36" s="55">
        <v>12</v>
      </c>
      <c r="AP36" s="55">
        <v>2</v>
      </c>
      <c r="AQ36" s="55">
        <v>2</v>
      </c>
      <c r="AR36" s="55" t="s">
        <v>265</v>
      </c>
      <c r="AS36" s="55">
        <v>10</v>
      </c>
      <c r="AT36" s="51">
        <v>20</v>
      </c>
      <c r="AU36" s="51">
        <v>113.1</v>
      </c>
      <c r="AV36" s="51">
        <v>20</v>
      </c>
      <c r="AW36" s="51">
        <v>9</v>
      </c>
      <c r="AX36" s="51" t="s">
        <v>155</v>
      </c>
    </row>
    <row r="37" spans="1:50" s="51" customFormat="1" x14ac:dyDescent="0.25">
      <c r="A37" s="51" t="s">
        <v>219</v>
      </c>
      <c r="B37" s="66" t="s">
        <v>150</v>
      </c>
      <c r="C37" s="55" t="s">
        <v>150</v>
      </c>
      <c r="D37" s="55" t="s">
        <v>150</v>
      </c>
      <c r="E37" s="51" t="s">
        <v>193</v>
      </c>
      <c r="F37" s="51" t="s">
        <v>150</v>
      </c>
      <c r="G37" s="51" t="s">
        <v>153</v>
      </c>
      <c r="H37" s="55">
        <v>667</v>
      </c>
      <c r="I37" s="55">
        <v>201</v>
      </c>
      <c r="J37" s="55">
        <v>36</v>
      </c>
      <c r="K37" s="55">
        <v>29</v>
      </c>
      <c r="L37" s="55">
        <v>2</v>
      </c>
      <c r="M37" s="55">
        <v>99</v>
      </c>
      <c r="N37" s="55">
        <v>230</v>
      </c>
      <c r="O37" s="55">
        <v>218</v>
      </c>
      <c r="P37" s="55">
        <v>162</v>
      </c>
      <c r="Q37" s="55">
        <v>146</v>
      </c>
      <c r="R37" s="58" t="s">
        <v>150</v>
      </c>
      <c r="S37" s="58" t="s">
        <v>150</v>
      </c>
      <c r="T37" s="55">
        <v>166</v>
      </c>
      <c r="U37" s="56">
        <v>666</v>
      </c>
      <c r="V37" s="55">
        <v>35</v>
      </c>
      <c r="W37" s="55">
        <v>546</v>
      </c>
      <c r="X37" s="58" t="s">
        <v>150</v>
      </c>
      <c r="Y37" s="58" t="s">
        <v>150</v>
      </c>
      <c r="Z37" s="55">
        <v>0</v>
      </c>
      <c r="AA37" s="55">
        <v>0</v>
      </c>
      <c r="AB37" s="59" t="s">
        <v>150</v>
      </c>
      <c r="AC37" s="59" t="s">
        <v>150</v>
      </c>
      <c r="AD37" s="55">
        <v>0</v>
      </c>
      <c r="AE37" s="60" t="s">
        <v>150</v>
      </c>
      <c r="AF37" s="55" t="s">
        <v>150</v>
      </c>
      <c r="AG37" s="58" t="s">
        <v>150</v>
      </c>
      <c r="AH37" s="55">
        <v>572</v>
      </c>
      <c r="AI37" s="55">
        <v>655</v>
      </c>
      <c r="AJ37" s="56">
        <v>51.11</v>
      </c>
      <c r="AK37" s="58" t="s">
        <v>150</v>
      </c>
      <c r="AL37" s="58" t="s">
        <v>150</v>
      </c>
      <c r="AM37" s="58" t="s">
        <v>150</v>
      </c>
      <c r="AN37" s="55">
        <v>122</v>
      </c>
      <c r="AO37" s="55">
        <v>432</v>
      </c>
      <c r="AP37" s="55">
        <v>44</v>
      </c>
      <c r="AQ37" s="55">
        <v>234</v>
      </c>
      <c r="AR37" s="55">
        <v>8</v>
      </c>
      <c r="AS37" s="55">
        <v>70</v>
      </c>
      <c r="AT37" s="51">
        <v>0</v>
      </c>
      <c r="AU37" s="51">
        <v>0</v>
      </c>
      <c r="AV37" s="51">
        <v>0</v>
      </c>
      <c r="AW37" s="51">
        <v>0</v>
      </c>
      <c r="AX37" s="51" t="s">
        <v>155</v>
      </c>
    </row>
    <row r="38" spans="1:50" s="51" customFormat="1" x14ac:dyDescent="0.25">
      <c r="A38" s="51" t="s">
        <v>220</v>
      </c>
      <c r="B38" s="66" t="s">
        <v>150</v>
      </c>
      <c r="C38" s="55" t="s">
        <v>150</v>
      </c>
      <c r="D38" s="55" t="s">
        <v>150</v>
      </c>
      <c r="E38" s="51" t="s">
        <v>193</v>
      </c>
      <c r="F38" s="51" t="s">
        <v>150</v>
      </c>
      <c r="G38" s="51" t="s">
        <v>153</v>
      </c>
      <c r="H38" s="55">
        <v>126</v>
      </c>
      <c r="I38" s="55">
        <v>52</v>
      </c>
      <c r="J38" s="55">
        <v>6</v>
      </c>
      <c r="K38" s="55">
        <v>2</v>
      </c>
      <c r="L38" s="55">
        <v>4</v>
      </c>
      <c r="M38" s="55">
        <v>22</v>
      </c>
      <c r="N38" s="55">
        <v>41</v>
      </c>
      <c r="O38" s="55">
        <v>32</v>
      </c>
      <c r="P38" s="55">
        <v>27</v>
      </c>
      <c r="Q38" s="55">
        <v>23</v>
      </c>
      <c r="R38" s="58" t="s">
        <v>150</v>
      </c>
      <c r="S38" s="58" t="s">
        <v>150</v>
      </c>
      <c r="T38" s="55">
        <v>49</v>
      </c>
      <c r="U38" s="55">
        <v>83</v>
      </c>
      <c r="V38" s="55">
        <v>7</v>
      </c>
      <c r="W38" s="55">
        <v>80</v>
      </c>
      <c r="X38" s="58" t="s">
        <v>150</v>
      </c>
      <c r="Y38" s="58" t="s">
        <v>150</v>
      </c>
      <c r="Z38" s="55">
        <v>0</v>
      </c>
      <c r="AA38" s="55">
        <v>0</v>
      </c>
      <c r="AB38" s="59" t="s">
        <v>150</v>
      </c>
      <c r="AC38" s="59" t="s">
        <v>150</v>
      </c>
      <c r="AD38" s="55">
        <v>2</v>
      </c>
      <c r="AE38" s="60" t="s">
        <v>150</v>
      </c>
      <c r="AF38" s="56" t="s">
        <v>150</v>
      </c>
      <c r="AG38" s="58" t="s">
        <v>150</v>
      </c>
      <c r="AH38" s="55">
        <v>75</v>
      </c>
      <c r="AI38" s="55">
        <v>116</v>
      </c>
      <c r="AJ38" s="55">
        <v>48.73</v>
      </c>
      <c r="AK38" s="58" t="s">
        <v>150</v>
      </c>
      <c r="AL38" s="58" t="s">
        <v>150</v>
      </c>
      <c r="AM38" s="58" t="s">
        <v>150</v>
      </c>
      <c r="AN38" s="55">
        <v>27</v>
      </c>
      <c r="AO38" s="55">
        <v>53</v>
      </c>
      <c r="AP38" s="55">
        <v>22</v>
      </c>
      <c r="AQ38" s="55">
        <v>30</v>
      </c>
      <c r="AR38" s="55">
        <v>2</v>
      </c>
      <c r="AS38" s="55">
        <v>31</v>
      </c>
      <c r="AT38" s="51">
        <v>0</v>
      </c>
      <c r="AU38" s="51">
        <v>0</v>
      </c>
      <c r="AV38" s="51">
        <v>0</v>
      </c>
      <c r="AW38" s="51">
        <v>0</v>
      </c>
      <c r="AX38" s="51" t="s">
        <v>155</v>
      </c>
    </row>
    <row r="39" spans="1:50" s="51" customFormat="1" x14ac:dyDescent="0.25">
      <c r="A39" s="51" t="s">
        <v>221</v>
      </c>
      <c r="B39" s="66" t="s">
        <v>150</v>
      </c>
      <c r="C39" s="55" t="s">
        <v>150</v>
      </c>
      <c r="D39" s="55" t="s">
        <v>150</v>
      </c>
      <c r="E39" s="51" t="s">
        <v>151</v>
      </c>
      <c r="F39" s="51" t="s">
        <v>152</v>
      </c>
      <c r="G39" s="51" t="s">
        <v>153</v>
      </c>
      <c r="H39" s="55">
        <v>23</v>
      </c>
      <c r="I39" s="55">
        <v>6</v>
      </c>
      <c r="J39" s="55">
        <v>1</v>
      </c>
      <c r="K39" s="55">
        <v>2</v>
      </c>
      <c r="L39" s="55">
        <v>8</v>
      </c>
      <c r="M39" s="55">
        <v>3</v>
      </c>
      <c r="N39" s="55">
        <v>10</v>
      </c>
      <c r="O39" s="55">
        <v>9</v>
      </c>
      <c r="P39" s="55">
        <v>4</v>
      </c>
      <c r="Q39" s="55">
        <v>6</v>
      </c>
      <c r="R39" s="55">
        <v>17</v>
      </c>
      <c r="S39" s="55">
        <v>22</v>
      </c>
      <c r="T39" s="55">
        <v>2</v>
      </c>
      <c r="U39" s="56">
        <v>8</v>
      </c>
      <c r="V39" s="55">
        <v>0</v>
      </c>
      <c r="W39" s="55">
        <v>9</v>
      </c>
      <c r="X39" s="58" t="s">
        <v>150</v>
      </c>
      <c r="Y39" s="58" t="s">
        <v>150</v>
      </c>
      <c r="Z39" s="55">
        <v>0</v>
      </c>
      <c r="AA39" s="55">
        <v>0</v>
      </c>
      <c r="AB39" s="59" t="s">
        <v>150</v>
      </c>
      <c r="AC39" s="59" t="s">
        <v>150</v>
      </c>
      <c r="AD39" s="55">
        <v>0</v>
      </c>
      <c r="AE39" s="60" t="s">
        <v>150</v>
      </c>
      <c r="AF39" s="56" t="s">
        <v>150</v>
      </c>
      <c r="AG39" s="55" t="s">
        <v>161</v>
      </c>
      <c r="AH39" s="55">
        <v>5</v>
      </c>
      <c r="AI39" s="55">
        <v>36</v>
      </c>
      <c r="AJ39" s="56">
        <v>37.6</v>
      </c>
      <c r="AK39" s="58" t="s">
        <v>150</v>
      </c>
      <c r="AL39" s="58" t="s">
        <v>150</v>
      </c>
      <c r="AM39" s="58" t="s">
        <v>150</v>
      </c>
      <c r="AN39" s="55">
        <v>2</v>
      </c>
      <c r="AO39" s="55">
        <v>5</v>
      </c>
      <c r="AP39" s="55" t="s">
        <v>265</v>
      </c>
      <c r="AQ39" s="55">
        <v>3</v>
      </c>
      <c r="AR39" s="55" t="s">
        <v>265</v>
      </c>
      <c r="AS39" s="55">
        <v>1</v>
      </c>
      <c r="AT39" s="51">
        <v>9</v>
      </c>
      <c r="AU39" s="51">
        <v>137.19999999999999</v>
      </c>
      <c r="AV39" s="51">
        <v>9</v>
      </c>
      <c r="AW39" s="51">
        <v>33.200000000000003</v>
      </c>
      <c r="AX39" s="51" t="s">
        <v>155</v>
      </c>
    </row>
    <row r="40" spans="1:50" s="51" customFormat="1" x14ac:dyDescent="0.25">
      <c r="A40" t="s">
        <v>222</v>
      </c>
      <c r="B40" s="2" t="s">
        <v>223</v>
      </c>
      <c r="C40" s="64">
        <v>44896</v>
      </c>
      <c r="D40" s="64">
        <v>44531</v>
      </c>
      <c r="E40" t="s">
        <v>151</v>
      </c>
      <c r="F40" t="s">
        <v>152</v>
      </c>
      <c r="G40" t="s">
        <v>160</v>
      </c>
      <c r="H40" s="56">
        <v>8</v>
      </c>
      <c r="I40" s="56">
        <v>3</v>
      </c>
      <c r="J40" s="56">
        <v>0</v>
      </c>
      <c r="K40" s="56">
        <v>8</v>
      </c>
      <c r="L40" s="56">
        <v>5</v>
      </c>
      <c r="M40" s="56">
        <v>4</v>
      </c>
      <c r="N40" s="56">
        <v>2</v>
      </c>
      <c r="O40" s="56">
        <v>2</v>
      </c>
      <c r="P40" s="56">
        <v>0</v>
      </c>
      <c r="Q40" s="56">
        <v>3</v>
      </c>
      <c r="R40" s="56">
        <v>2</v>
      </c>
      <c r="S40" s="56">
        <v>2</v>
      </c>
      <c r="T40" s="56">
        <v>3</v>
      </c>
      <c r="U40" s="55">
        <v>3</v>
      </c>
      <c r="V40" s="56">
        <v>2</v>
      </c>
      <c r="W40" s="56">
        <v>8</v>
      </c>
      <c r="X40" s="56">
        <v>5.9</v>
      </c>
      <c r="Y40" s="56">
        <v>5</v>
      </c>
      <c r="Z40" s="56">
        <v>0</v>
      </c>
      <c r="AA40" s="56">
        <v>0</v>
      </c>
      <c r="AB40" s="61">
        <v>8161</v>
      </c>
      <c r="AC40" s="61">
        <v>76163</v>
      </c>
      <c r="AD40" s="56">
        <v>0</v>
      </c>
      <c r="AE40" s="62">
        <v>10354.48</v>
      </c>
      <c r="AF40" s="56" t="s">
        <v>150</v>
      </c>
      <c r="AG40" s="56" t="s">
        <v>161</v>
      </c>
      <c r="AH40" s="56">
        <v>0</v>
      </c>
      <c r="AI40" s="56">
        <v>8</v>
      </c>
      <c r="AJ40" s="55">
        <v>31.11</v>
      </c>
      <c r="AK40" s="56">
        <v>0</v>
      </c>
      <c r="AL40" s="56">
        <v>0</v>
      </c>
      <c r="AM40" s="56" t="s">
        <v>153</v>
      </c>
      <c r="AN40" s="56">
        <v>3</v>
      </c>
      <c r="AO40" s="56">
        <v>3</v>
      </c>
      <c r="AP40" s="56" t="s">
        <v>265</v>
      </c>
      <c r="AQ40" s="56" t="s">
        <v>265</v>
      </c>
      <c r="AR40" s="56" t="s">
        <v>265</v>
      </c>
      <c r="AS40" s="56">
        <v>2</v>
      </c>
      <c r="AT40">
        <v>1</v>
      </c>
      <c r="AU40">
        <v>34</v>
      </c>
      <c r="AV40">
        <v>1</v>
      </c>
      <c r="AW40">
        <v>13</v>
      </c>
      <c r="AX40" t="s">
        <v>162</v>
      </c>
    </row>
    <row r="41" spans="1:50" s="51" customFormat="1" x14ac:dyDescent="0.25">
      <c r="A41" s="51" t="s">
        <v>224</v>
      </c>
      <c r="B41" s="66" t="s">
        <v>150</v>
      </c>
      <c r="C41" s="55" t="s">
        <v>150</v>
      </c>
      <c r="D41" s="55" t="s">
        <v>150</v>
      </c>
      <c r="E41" s="51" t="s">
        <v>165</v>
      </c>
      <c r="F41" s="51" t="s">
        <v>152</v>
      </c>
      <c r="G41" s="51" t="s">
        <v>153</v>
      </c>
      <c r="H41" s="55">
        <v>14</v>
      </c>
      <c r="I41" s="55">
        <v>14</v>
      </c>
      <c r="J41" s="55">
        <v>0</v>
      </c>
      <c r="K41" s="55">
        <v>0</v>
      </c>
      <c r="L41" s="55">
        <v>0</v>
      </c>
      <c r="M41" s="55">
        <v>14</v>
      </c>
      <c r="N41" s="55">
        <v>14</v>
      </c>
      <c r="O41" s="55">
        <v>14</v>
      </c>
      <c r="P41" s="55">
        <v>9</v>
      </c>
      <c r="Q41" s="55">
        <v>5</v>
      </c>
      <c r="R41" s="55">
        <v>1</v>
      </c>
      <c r="S41" s="55">
        <v>1</v>
      </c>
      <c r="T41" s="55">
        <v>13</v>
      </c>
      <c r="U41" s="56">
        <v>14</v>
      </c>
      <c r="V41" s="55">
        <v>6</v>
      </c>
      <c r="W41" s="55">
        <v>13</v>
      </c>
      <c r="X41" s="58">
        <v>12.5</v>
      </c>
      <c r="Y41" s="58">
        <v>13</v>
      </c>
      <c r="Z41" s="55">
        <v>0</v>
      </c>
      <c r="AA41" s="55">
        <v>4</v>
      </c>
      <c r="AB41" s="59" t="s">
        <v>150</v>
      </c>
      <c r="AC41" s="59" t="s">
        <v>150</v>
      </c>
      <c r="AD41" s="55">
        <v>0</v>
      </c>
      <c r="AE41" s="60" t="s">
        <v>150</v>
      </c>
      <c r="AF41" s="56" t="s">
        <v>150</v>
      </c>
      <c r="AG41" s="55" t="s">
        <v>161</v>
      </c>
      <c r="AH41" s="55" t="s">
        <v>265</v>
      </c>
      <c r="AI41" s="55">
        <v>1</v>
      </c>
      <c r="AJ41" s="56">
        <v>78.569999999999993</v>
      </c>
      <c r="AK41" s="58" t="s">
        <v>150</v>
      </c>
      <c r="AL41" s="58" t="s">
        <v>150</v>
      </c>
      <c r="AM41" s="58" t="s">
        <v>150</v>
      </c>
      <c r="AN41" s="55">
        <v>8</v>
      </c>
      <c r="AO41" s="55">
        <v>9</v>
      </c>
      <c r="AP41" s="55">
        <v>5</v>
      </c>
      <c r="AQ41" s="55">
        <v>5</v>
      </c>
      <c r="AR41" s="55" t="s">
        <v>265</v>
      </c>
      <c r="AS41" s="55">
        <v>1</v>
      </c>
      <c r="AT41" s="51">
        <v>0</v>
      </c>
      <c r="AU41" s="51">
        <v>0</v>
      </c>
      <c r="AV41" s="51">
        <v>0</v>
      </c>
      <c r="AW41" s="51">
        <v>0</v>
      </c>
      <c r="AX41" s="51" t="s">
        <v>195</v>
      </c>
    </row>
    <row r="42" spans="1:50" s="51" customFormat="1" x14ac:dyDescent="0.25">
      <c r="A42" t="s">
        <v>225</v>
      </c>
      <c r="B42" s="2" t="s">
        <v>226</v>
      </c>
      <c r="C42" s="64">
        <v>44927</v>
      </c>
      <c r="D42" s="64">
        <v>44562</v>
      </c>
      <c r="E42" t="s">
        <v>151</v>
      </c>
      <c r="F42" t="s">
        <v>152</v>
      </c>
      <c r="G42" t="s">
        <v>153</v>
      </c>
      <c r="H42" s="56">
        <v>85</v>
      </c>
      <c r="I42" s="56">
        <v>10</v>
      </c>
      <c r="J42" s="56">
        <v>0</v>
      </c>
      <c r="K42" s="56">
        <v>9</v>
      </c>
      <c r="L42" s="56">
        <v>60</v>
      </c>
      <c r="M42" s="56">
        <v>83</v>
      </c>
      <c r="N42" s="56">
        <v>21</v>
      </c>
      <c r="O42" s="56">
        <v>28</v>
      </c>
      <c r="P42" s="56">
        <v>17</v>
      </c>
      <c r="Q42" s="56">
        <v>10</v>
      </c>
      <c r="R42" s="56">
        <v>1</v>
      </c>
      <c r="S42" s="56">
        <v>4</v>
      </c>
      <c r="T42" s="56">
        <v>82</v>
      </c>
      <c r="U42" s="55">
        <v>94</v>
      </c>
      <c r="V42" s="56">
        <v>22</v>
      </c>
      <c r="W42" s="56">
        <v>79</v>
      </c>
      <c r="X42" s="56">
        <v>70.2</v>
      </c>
      <c r="Y42" s="56">
        <v>72</v>
      </c>
      <c r="Z42" s="56">
        <v>0</v>
      </c>
      <c r="AA42" s="56">
        <v>0</v>
      </c>
      <c r="AB42" s="61">
        <v>171971</v>
      </c>
      <c r="AC42" s="61">
        <v>1041413</v>
      </c>
      <c r="AD42" s="56">
        <v>0</v>
      </c>
      <c r="AE42" s="62">
        <v>10354.48</v>
      </c>
      <c r="AF42" s="56" t="s">
        <v>150</v>
      </c>
      <c r="AG42" s="56" t="s">
        <v>161</v>
      </c>
      <c r="AH42" s="56">
        <v>4</v>
      </c>
      <c r="AI42" s="56">
        <v>12</v>
      </c>
      <c r="AJ42" s="55">
        <v>29.65</v>
      </c>
      <c r="AK42" s="56">
        <v>0</v>
      </c>
      <c r="AL42" s="56">
        <v>0</v>
      </c>
      <c r="AM42" s="56" t="s">
        <v>153</v>
      </c>
      <c r="AN42" s="56">
        <v>80</v>
      </c>
      <c r="AO42" s="56">
        <v>89</v>
      </c>
      <c r="AP42" s="56">
        <v>2</v>
      </c>
      <c r="AQ42" s="56">
        <v>5</v>
      </c>
      <c r="AR42" s="56">
        <v>7</v>
      </c>
      <c r="AS42" s="56">
        <v>31</v>
      </c>
      <c r="AT42">
        <v>0</v>
      </c>
      <c r="AU42">
        <v>0</v>
      </c>
      <c r="AV42">
        <v>0</v>
      </c>
      <c r="AW42">
        <v>0</v>
      </c>
      <c r="AX42" t="s">
        <v>162</v>
      </c>
    </row>
    <row r="51" spans="25:25" x14ac:dyDescent="0.25">
      <c r="Y51" s="57"/>
    </row>
    <row r="52" spans="25:25" x14ac:dyDescent="0.25">
      <c r="Y52" s="57"/>
    </row>
    <row r="53" spans="25:25" x14ac:dyDescent="0.25">
      <c r="Y53" s="57"/>
    </row>
    <row r="54" spans="25:25" x14ac:dyDescent="0.25">
      <c r="Y54" s="57"/>
    </row>
  </sheetData>
  <sheetProtection algorithmName="SHA-512" hashValue="iLAYGv/YrC1VIx+yXw3U2wOIWhsGHbQTZXd0zeJL3xZYyJKt0Qn7DECRg6pVu8cDbB8Tgy3HLmJZbh11AY00NA==" saltValue="SUxEhKPz4OtQ+7Q3kzM+8A==" spinCount="100000" sheet="1" objects="1" scenarios="1" selectLockedCells="1" selectUnlockedCells="1"/>
  <phoneticPr fontId="10" type="noConversion"/>
  <dataValidations count="2">
    <dataValidation type="date" operator="greaterThanOrEqual" allowBlank="1" showInputMessage="1" showErrorMessage="1" sqref="C12:D24 C2:D5" xr:uid="{78E38911-834E-486B-BD02-E7F37B6DB2A4}">
      <formula1>36526</formula1>
    </dataValidation>
    <dataValidation type="list" allowBlank="1" showInputMessage="1" showErrorMessage="1" sqref="AG2:AG42" xr:uid="{CDD93EDC-8477-4A60-9C66-363405023F7A}">
      <formula1>DQGrade</formula1>
    </dataValidation>
  </dataValidations>
  <pageMargins left="0.7" right="0.7" top="0.75" bottom="0.75" header="0.3" footer="0.3"/>
  <pageSetup scale="80"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BCD5B-5468-40E6-9B8A-B706C44F1DFF}">
  <dimension ref="A1:P12"/>
  <sheetViews>
    <sheetView topLeftCell="L1" workbookViewId="0">
      <selection activeCell="O14" sqref="O14"/>
    </sheetView>
  </sheetViews>
  <sheetFormatPr defaultRowHeight="15" x14ac:dyDescent="0.25"/>
  <cols>
    <col min="1" max="1" width="6.7109375" bestFit="1" customWidth="1"/>
    <col min="3" max="3" width="16.7109375" bestFit="1" customWidth="1"/>
    <col min="4" max="4" width="26" bestFit="1" customWidth="1"/>
    <col min="5" max="5" width="29.140625" bestFit="1" customWidth="1"/>
    <col min="6" max="6" width="13.28515625" bestFit="1" customWidth="1"/>
    <col min="7" max="7" width="13.85546875" bestFit="1" customWidth="1"/>
    <col min="8" max="8" width="26.140625" bestFit="1" customWidth="1"/>
    <col min="9" max="9" width="28.5703125" bestFit="1" customWidth="1"/>
    <col min="11" max="11" width="49.42578125" bestFit="1" customWidth="1"/>
    <col min="12" max="12" width="54.28515625" bestFit="1" customWidth="1"/>
    <col min="13" max="13" width="103.5703125" bestFit="1" customWidth="1"/>
    <col min="14" max="14" width="11.85546875" bestFit="1" customWidth="1"/>
    <col min="15" max="15" width="51" bestFit="1" customWidth="1"/>
    <col min="16" max="16" width="41.140625" bestFit="1" customWidth="1"/>
  </cols>
  <sheetData>
    <row r="1" spans="1:16" x14ac:dyDescent="0.25">
      <c r="A1" s="1" t="s">
        <v>227</v>
      </c>
      <c r="B1" s="1" t="s">
        <v>228</v>
      </c>
      <c r="C1" s="1" t="s">
        <v>229</v>
      </c>
      <c r="D1" s="1" t="s">
        <v>230</v>
      </c>
      <c r="E1" s="1" t="s">
        <v>231</v>
      </c>
      <c r="F1" s="1" t="s">
        <v>232</v>
      </c>
      <c r="G1" s="1" t="s">
        <v>233</v>
      </c>
      <c r="H1" s="1" t="s">
        <v>234</v>
      </c>
      <c r="I1" s="1" t="s">
        <v>235</v>
      </c>
      <c r="J1" s="1" t="s">
        <v>280</v>
      </c>
      <c r="K1" s="1" t="s">
        <v>281</v>
      </c>
      <c r="L1" s="1" t="s">
        <v>282</v>
      </c>
      <c r="M1" s="1" t="s">
        <v>283</v>
      </c>
      <c r="N1" s="1" t="s">
        <v>284</v>
      </c>
      <c r="O1" s="1" t="s">
        <v>285</v>
      </c>
      <c r="P1" s="1" t="s">
        <v>286</v>
      </c>
    </row>
    <row r="2" spans="1:16" x14ac:dyDescent="0.25">
      <c r="A2" t="s">
        <v>160</v>
      </c>
      <c r="B2" s="1" t="s">
        <v>150</v>
      </c>
      <c r="C2" t="s">
        <v>236</v>
      </c>
      <c r="D2" t="s">
        <v>237</v>
      </c>
      <c r="E2" t="s">
        <v>158</v>
      </c>
      <c r="F2" t="s">
        <v>159</v>
      </c>
      <c r="G2" s="2">
        <v>0</v>
      </c>
      <c r="H2" s="41" t="s">
        <v>238</v>
      </c>
      <c r="I2" t="s">
        <v>239</v>
      </c>
      <c r="J2" t="s">
        <v>160</v>
      </c>
      <c r="K2" t="s">
        <v>287</v>
      </c>
      <c r="L2" t="s">
        <v>288</v>
      </c>
      <c r="M2" t="s">
        <v>289</v>
      </c>
      <c r="N2" t="s">
        <v>290</v>
      </c>
      <c r="O2" t="s">
        <v>291</v>
      </c>
      <c r="P2" t="s">
        <v>292</v>
      </c>
    </row>
    <row r="3" spans="1:16" x14ac:dyDescent="0.25">
      <c r="A3" t="s">
        <v>153</v>
      </c>
      <c r="B3" t="s">
        <v>161</v>
      </c>
      <c r="C3" t="s">
        <v>240</v>
      </c>
      <c r="D3" t="s">
        <v>241</v>
      </c>
      <c r="E3" t="s">
        <v>151</v>
      </c>
      <c r="F3" t="s">
        <v>152</v>
      </c>
      <c r="G3" s="2">
        <v>1</v>
      </c>
      <c r="H3" t="s">
        <v>242</v>
      </c>
      <c r="I3" t="s">
        <v>243</v>
      </c>
      <c r="J3" t="s">
        <v>153</v>
      </c>
      <c r="K3" t="s">
        <v>293</v>
      </c>
      <c r="L3" t="s">
        <v>294</v>
      </c>
      <c r="M3" t="s">
        <v>295</v>
      </c>
      <c r="N3" t="s">
        <v>296</v>
      </c>
      <c r="O3" t="s">
        <v>297</v>
      </c>
      <c r="P3" t="s">
        <v>298</v>
      </c>
    </row>
    <row r="4" spans="1:16" x14ac:dyDescent="0.25">
      <c r="B4" t="s">
        <v>154</v>
      </c>
      <c r="C4" t="s">
        <v>244</v>
      </c>
      <c r="D4" t="s">
        <v>245</v>
      </c>
      <c r="E4" t="s">
        <v>165</v>
      </c>
      <c r="G4" s="2">
        <v>2</v>
      </c>
      <c r="H4" t="s">
        <v>246</v>
      </c>
      <c r="J4" t="s">
        <v>150</v>
      </c>
      <c r="K4" t="s">
        <v>299</v>
      </c>
      <c r="L4" t="s">
        <v>300</v>
      </c>
      <c r="M4" t="s">
        <v>301</v>
      </c>
      <c r="N4" t="s">
        <v>302</v>
      </c>
      <c r="O4" t="s">
        <v>303</v>
      </c>
      <c r="P4" t="s">
        <v>304</v>
      </c>
    </row>
    <row r="5" spans="1:16" x14ac:dyDescent="0.25">
      <c r="B5" t="s">
        <v>247</v>
      </c>
      <c r="C5" t="s">
        <v>266</v>
      </c>
      <c r="D5" t="s">
        <v>249</v>
      </c>
      <c r="G5" s="2" t="s">
        <v>250</v>
      </c>
      <c r="H5" t="s">
        <v>251</v>
      </c>
      <c r="K5" t="s">
        <v>305</v>
      </c>
      <c r="O5" t="s">
        <v>306</v>
      </c>
      <c r="P5" s="41" t="s">
        <v>307</v>
      </c>
    </row>
    <row r="6" spans="1:16" x14ac:dyDescent="0.25">
      <c r="B6" t="s">
        <v>252</v>
      </c>
      <c r="C6" t="s">
        <v>248</v>
      </c>
      <c r="D6" t="s">
        <v>253</v>
      </c>
      <c r="H6" t="s">
        <v>254</v>
      </c>
      <c r="O6" t="s">
        <v>308</v>
      </c>
    </row>
    <row r="7" spans="1:16" x14ac:dyDescent="0.25">
      <c r="D7" t="s">
        <v>255</v>
      </c>
      <c r="H7" t="s">
        <v>256</v>
      </c>
    </row>
    <row r="8" spans="1:16" x14ac:dyDescent="0.25">
      <c r="D8" t="s">
        <v>257</v>
      </c>
      <c r="H8" t="s">
        <v>258</v>
      </c>
    </row>
    <row r="9" spans="1:16" x14ac:dyDescent="0.25">
      <c r="D9" t="s">
        <v>259</v>
      </c>
    </row>
    <row r="10" spans="1:16" x14ac:dyDescent="0.25">
      <c r="D10" t="s">
        <v>260</v>
      </c>
    </row>
    <row r="11" spans="1:16" x14ac:dyDescent="0.25">
      <c r="D11" t="s">
        <v>261</v>
      </c>
    </row>
    <row r="12" spans="1:16" x14ac:dyDescent="0.25">
      <c r="D12" t="s">
        <v>262</v>
      </c>
    </row>
  </sheetData>
  <sheetProtection algorithmName="SHA-512" hashValue="UVBv0o91GWYJzHTRxoRzfmhjGaSe8Bx8GeyvebzZ+1/hYts6cQnB9W2CjxkWy+pbKaxa3aeXWMw3Xk87m0x2zg==" saltValue="RmKJTQqhQ0m+M8RB2LxblQ==" spinCount="100000" sheet="1" objects="1" scenarios="1" selectLockedCells="1" selectUnlockedCells="1"/>
  <sortState xmlns:xlrd2="http://schemas.microsoft.com/office/spreadsheetml/2017/richdata2" ref="D2:D24">
    <sortCondition ref="D2:D2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I a z U m Y M 0 F W j A A A A 9 Q A A A B I A H A B D b 2 5 m a W c v U G F j a 2 F n Z S 5 4 b W w g o h g A K K A U A A A A A A A A A A A A A A A A A A A A A A A A A A A A h Y + x D o I w G I R f h X S n L c i g 5 K c M r p K Y E I 0 r K R U a 4 c f Q Y n k 3 B x / J V x C j q J v J L X f 3 D X f 3 6 w 3 S s W 2 8 i + q N 7 j A h A e X E U y i 7 U m O V k M E e / S V J B W w L e S o q 5 U 0 w m n g 0 Z U J q a 8 8 x Y 8 4 5 6 h a 0 6 y s W c h 6 w Q 7 b J Z a 3 a g n x g / R / 2 N R p b o F R E w P 4 1 R o R 0 N S m K K A c 2 Z 5 B p / P b h N P f Z / o S w H h o 7 9 E o o 9 H c 5 s N k C e 1 8 Q D 1 B L A w Q U A A I A C A C g h r N 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I a z U i i K R 7 g O A A A A E Q A A A B M A H A B G b 3 J t d W x h c y 9 T Z W N 0 a W 9 u M S 5 t I K I Y A C i g F A A A A A A A A A A A A A A A A A A A A A A A A A A A A C t O T S 7 J z M 9 T C I b Q h t Y A U E s B A i 0 A F A A C A A g A o I a z U m Y M 0 F W j A A A A 9 Q A A A B I A A A A A A A A A A A A A A A A A A A A A A E N v b m Z p Z y 9 Q Y W N r Y W d l L n h t b F B L A Q I t A B Q A A g A I A K C G s 1 I P y u m r p A A A A O k A A A A T A A A A A A A A A A A A A A A A A O 8 A A A B b Q 2 9 u d G V u d F 9 U e X B l c 1 0 u e G 1 s U E s B A i 0 A F A A C A A g A o I a z 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D y 9 b R Y m f P p J v w R Y v M L C 8 3 Y A A A A A A g A A A A A A E G Y A A A A B A A A g A A A A g s z l k + 2 s J k S m v Q s h / e / 8 g / 9 r R F J z d 1 3 s v P q f L L 3 2 P 0 s A A A A A D o A A A A A C A A A g A A A A A k N V S h B o I u g q k t 4 R H 3 f N 4 5 I + a F c g s j 9 i f 5 V + I M E K Y L l Q A A A A 3 K h G e 9 f E / R I t a B O 7 h 3 + 4 J + O M v U 1 c 7 e N 7 S a b H 9 C M x S g B E 5 n s b l F M Y + 2 F D p H + f Y L g A q l v d x U f n F E o + b o / z g T W k G c J e r a p u 9 X 0 S 1 8 r 8 1 o C Y p G Z A A A A A 6 P b R J u K Q m s g b K N 0 i G x o c i e D t d r + 7 2 m w + F C n d c A m 5 r H n N / V p o f o Z f D a X Q 5 A X 0 S a q q X v 5 D b U A 8 T B s 6 N 9 f B Z f 3 1 G A = = < / D a t a M a s h u p > 
</file>

<file path=customXml/itemProps1.xml><?xml version="1.0" encoding="utf-8"?>
<ds:datastoreItem xmlns:ds="http://schemas.openxmlformats.org/officeDocument/2006/customXml" ds:itemID="{747321F0-5E43-47F5-8795-648836974BE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20</vt:i4>
      </vt:variant>
    </vt:vector>
  </HeadingPairs>
  <TitlesOfParts>
    <vt:vector size="23" baseType="lpstr">
      <vt:lpstr>Scoring Matrix</vt:lpstr>
      <vt:lpstr>Lookup</vt:lpstr>
      <vt:lpstr>Picklists</vt:lpstr>
      <vt:lpstr>_C1Alt</vt:lpstr>
      <vt:lpstr>_C2Alt</vt:lpstr>
      <vt:lpstr>ApplicationType</vt:lpstr>
      <vt:lpstr>Committees</vt:lpstr>
      <vt:lpstr>D1Alt</vt:lpstr>
      <vt:lpstr>DQGrade</vt:lpstr>
      <vt:lpstr>E2Alt</vt:lpstr>
      <vt:lpstr>FindingsCount</vt:lpstr>
      <vt:lpstr>HousingType</vt:lpstr>
      <vt:lpstr>Likert</vt:lpstr>
      <vt:lpstr>NewHousingType</vt:lpstr>
      <vt:lpstr>NewProjType</vt:lpstr>
      <vt:lpstr>ParticipationType</vt:lpstr>
      <vt:lpstr>'Scoring Matrix'!Print_Area</vt:lpstr>
      <vt:lpstr>Lookup!Print_Titles</vt:lpstr>
      <vt:lpstr>'Scoring Matrix'!Print_Titles</vt:lpstr>
      <vt:lpstr>ProgramType</vt:lpstr>
      <vt:lpstr>Projects</vt:lpstr>
      <vt:lpstr>YesNo</vt:lpstr>
      <vt:lpstr>YesNoNa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isaac</dc:creator>
  <cp:keywords/>
  <dc:description/>
  <cp:lastModifiedBy>isaac.foxpoulsen@gmail.com</cp:lastModifiedBy>
  <cp:revision/>
  <dcterms:created xsi:type="dcterms:W3CDTF">2021-04-08T14:01:38Z</dcterms:created>
  <dcterms:modified xsi:type="dcterms:W3CDTF">2022-08-30T13:08:35Z</dcterms:modified>
  <cp:category/>
  <cp:contentStatus/>
</cp:coreProperties>
</file>